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ocuments\CORREGIR TRANSPARENCIA\ANUAL 2021\"/>
    </mc:Choice>
  </mc:AlternateContent>
  <bookViews>
    <workbookView xWindow="0" yWindow="0" windowWidth="28800" windowHeight="11730"/>
  </bookViews>
  <sheets>
    <sheet name="base mensual" sheetId="1" r:id="rId1"/>
  </sheets>
  <definedNames>
    <definedName name="_xlnm._FilterDatabase" localSheetId="0" hidden="1">'base mensual'!$W$10:$AI$1054</definedName>
    <definedName name="_xlnm.Print_Area" localSheetId="0">'base mensual'!$B$2:$AI$1053</definedName>
    <definedName name="_xlnm.Print_Titles" localSheetId="0">'base mensual'!$1:$9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4" i="1" l="1"/>
  <c r="V1053" i="1" s="1"/>
  <c r="V1052" i="1" s="1"/>
  <c r="U1054" i="1"/>
  <c r="T1054" i="1"/>
  <c r="T1053" i="1" s="1"/>
  <c r="T1052" i="1" s="1"/>
  <c r="S1054" i="1"/>
  <c r="R1054" i="1"/>
  <c r="R1053" i="1" s="1"/>
  <c r="R1052" i="1" s="1"/>
  <c r="Q1054" i="1"/>
  <c r="P1054" i="1"/>
  <c r="P1053" i="1" s="1"/>
  <c r="P1052" i="1" s="1"/>
  <c r="O1054" i="1"/>
  <c r="N1054" i="1"/>
  <c r="N1053" i="1" s="1"/>
  <c r="N1052" i="1" s="1"/>
  <c r="L1054" i="1"/>
  <c r="K1054" i="1"/>
  <c r="J1054" i="1"/>
  <c r="I1054" i="1"/>
  <c r="H1054" i="1"/>
  <c r="W1054" i="1" s="1"/>
  <c r="U1053" i="1"/>
  <c r="S1053" i="1"/>
  <c r="Q1053" i="1"/>
  <c r="O1053" i="1"/>
  <c r="M1053" i="1"/>
  <c r="L1053" i="1"/>
  <c r="K1053" i="1"/>
  <c r="J1053" i="1"/>
  <c r="I1053" i="1"/>
  <c r="H1053" i="1"/>
  <c r="U1052" i="1"/>
  <c r="S1052" i="1"/>
  <c r="Q1052" i="1"/>
  <c r="O1052" i="1"/>
  <c r="M1052" i="1"/>
  <c r="L1052" i="1"/>
  <c r="K1052" i="1"/>
  <c r="J1052" i="1"/>
  <c r="I1052" i="1"/>
  <c r="H1052" i="1"/>
  <c r="W1051" i="1"/>
  <c r="V1050" i="1"/>
  <c r="V1049" i="1" s="1"/>
  <c r="U1050" i="1"/>
  <c r="T1050" i="1"/>
  <c r="T1049" i="1" s="1"/>
  <c r="S1050" i="1"/>
  <c r="R1050" i="1"/>
  <c r="R1049" i="1" s="1"/>
  <c r="Q1050" i="1"/>
  <c r="P1050" i="1"/>
  <c r="P1049" i="1" s="1"/>
  <c r="O1050" i="1"/>
  <c r="N1050" i="1"/>
  <c r="N1049" i="1" s="1"/>
  <c r="M1050" i="1"/>
  <c r="L1050" i="1"/>
  <c r="L1049" i="1" s="1"/>
  <c r="K1050" i="1"/>
  <c r="J1050" i="1"/>
  <c r="J1049" i="1" s="1"/>
  <c r="I1050" i="1"/>
  <c r="H1050" i="1"/>
  <c r="H1049" i="1" s="1"/>
  <c r="U1049" i="1"/>
  <c r="S1049" i="1"/>
  <c r="Q1049" i="1"/>
  <c r="O1049" i="1"/>
  <c r="M1049" i="1"/>
  <c r="K1049" i="1"/>
  <c r="I1049" i="1"/>
  <c r="V1048" i="1"/>
  <c r="V1047" i="1" s="1"/>
  <c r="U1048" i="1"/>
  <c r="T1048" i="1"/>
  <c r="T1047" i="1" s="1"/>
  <c r="S1048" i="1"/>
  <c r="R1048" i="1"/>
  <c r="R1047" i="1" s="1"/>
  <c r="Q1048" i="1"/>
  <c r="P1048" i="1"/>
  <c r="P1047" i="1" s="1"/>
  <c r="O1048" i="1"/>
  <c r="N1048" i="1"/>
  <c r="N1047" i="1" s="1"/>
  <c r="M1048" i="1"/>
  <c r="L1048" i="1"/>
  <c r="L1047" i="1" s="1"/>
  <c r="K1048" i="1"/>
  <c r="J1048" i="1"/>
  <c r="J1047" i="1" s="1"/>
  <c r="I1048" i="1"/>
  <c r="H1048" i="1"/>
  <c r="H1047" i="1" s="1"/>
  <c r="U1047" i="1"/>
  <c r="S1047" i="1"/>
  <c r="Q1047" i="1"/>
  <c r="O1047" i="1"/>
  <c r="M1047" i="1"/>
  <c r="K1047" i="1"/>
  <c r="I1047" i="1"/>
  <c r="W1046" i="1"/>
  <c r="G1046" i="1"/>
  <c r="F1046" i="1" s="1"/>
  <c r="W1045" i="1"/>
  <c r="W1044" i="1" s="1"/>
  <c r="V1045" i="1"/>
  <c r="U1045" i="1"/>
  <c r="U1044" i="1" s="1"/>
  <c r="U1043" i="1" s="1"/>
  <c r="U1042" i="1" s="1"/>
  <c r="U1037" i="1" s="1"/>
  <c r="U1036" i="1" s="1"/>
  <c r="T1045" i="1"/>
  <c r="S1045" i="1"/>
  <c r="S1044" i="1" s="1"/>
  <c r="S1043" i="1" s="1"/>
  <c r="S1042" i="1" s="1"/>
  <c r="S1037" i="1" s="1"/>
  <c r="S1036" i="1" s="1"/>
  <c r="R1045" i="1"/>
  <c r="Q1045" i="1"/>
  <c r="Q1044" i="1" s="1"/>
  <c r="Q1043" i="1" s="1"/>
  <c r="Q1042" i="1" s="1"/>
  <c r="Q1037" i="1" s="1"/>
  <c r="Q1036" i="1" s="1"/>
  <c r="P1045" i="1"/>
  <c r="O1045" i="1"/>
  <c r="O1044" i="1" s="1"/>
  <c r="O1043" i="1" s="1"/>
  <c r="O1042" i="1" s="1"/>
  <c r="O1037" i="1" s="1"/>
  <c r="O1036" i="1" s="1"/>
  <c r="N1045" i="1"/>
  <c r="M1045" i="1"/>
  <c r="M1044" i="1" s="1"/>
  <c r="M1043" i="1" s="1"/>
  <c r="M1042" i="1" s="1"/>
  <c r="M1037" i="1" s="1"/>
  <c r="M1036" i="1" s="1"/>
  <c r="L1045" i="1"/>
  <c r="K1045" i="1"/>
  <c r="K1044" i="1" s="1"/>
  <c r="K1043" i="1" s="1"/>
  <c r="K1042" i="1" s="1"/>
  <c r="K1037" i="1" s="1"/>
  <c r="K1036" i="1" s="1"/>
  <c r="J1045" i="1"/>
  <c r="I1045" i="1"/>
  <c r="I1044" i="1" s="1"/>
  <c r="I1043" i="1" s="1"/>
  <c r="I1042" i="1" s="1"/>
  <c r="I1037" i="1" s="1"/>
  <c r="I1036" i="1" s="1"/>
  <c r="H1045" i="1"/>
  <c r="G1045" i="1"/>
  <c r="F1045" i="1" s="1"/>
  <c r="V1044" i="1"/>
  <c r="T1044" i="1"/>
  <c r="R1044" i="1"/>
  <c r="P1044" i="1"/>
  <c r="N1044" i="1"/>
  <c r="L1044" i="1"/>
  <c r="J1044" i="1"/>
  <c r="H1044" i="1"/>
  <c r="V1043" i="1"/>
  <c r="T1043" i="1"/>
  <c r="R1043" i="1"/>
  <c r="P1043" i="1"/>
  <c r="N1043" i="1"/>
  <c r="L1043" i="1"/>
  <c r="J1043" i="1"/>
  <c r="H1043" i="1"/>
  <c r="V1042" i="1"/>
  <c r="T1042" i="1"/>
  <c r="R1042" i="1"/>
  <c r="P1042" i="1"/>
  <c r="N1042" i="1"/>
  <c r="L1042" i="1"/>
  <c r="J1042" i="1"/>
  <c r="H1042" i="1"/>
  <c r="W1041" i="1"/>
  <c r="G1041" i="1" s="1"/>
  <c r="F1041" i="1" s="1"/>
  <c r="W1040" i="1"/>
  <c r="G1040" i="1"/>
  <c r="F1040" i="1" s="1"/>
  <c r="W1039" i="1"/>
  <c r="V1038" i="1"/>
  <c r="V1037" i="1" s="1"/>
  <c r="V1036" i="1" s="1"/>
  <c r="U1038" i="1"/>
  <c r="T1038" i="1"/>
  <c r="T1037" i="1" s="1"/>
  <c r="T1036" i="1" s="1"/>
  <c r="S1038" i="1"/>
  <c r="R1038" i="1"/>
  <c r="R1037" i="1" s="1"/>
  <c r="R1036" i="1" s="1"/>
  <c r="Q1038" i="1"/>
  <c r="P1038" i="1"/>
  <c r="P1037" i="1" s="1"/>
  <c r="P1036" i="1" s="1"/>
  <c r="O1038" i="1"/>
  <c r="N1038" i="1"/>
  <c r="N1037" i="1" s="1"/>
  <c r="N1036" i="1" s="1"/>
  <c r="N1021" i="1" s="1"/>
  <c r="N1020" i="1" s="1"/>
  <c r="M1038" i="1"/>
  <c r="L1038" i="1"/>
  <c r="L1037" i="1" s="1"/>
  <c r="K1038" i="1"/>
  <c r="J1038" i="1"/>
  <c r="I1038" i="1"/>
  <c r="H1038" i="1"/>
  <c r="H1037" i="1" s="1"/>
  <c r="H1036" i="1" s="1"/>
  <c r="J1037" i="1"/>
  <c r="J1036" i="1" s="1"/>
  <c r="J1021" i="1" s="1"/>
  <c r="J1020" i="1" s="1"/>
  <c r="L1036" i="1"/>
  <c r="L1021" i="1" s="1"/>
  <c r="L1020" i="1" s="1"/>
  <c r="W1035" i="1"/>
  <c r="G1035" i="1"/>
  <c r="F1035" i="1" s="1"/>
  <c r="W1034" i="1"/>
  <c r="W1033" i="1"/>
  <c r="G1033" i="1"/>
  <c r="F1033" i="1" s="1"/>
  <c r="V1032" i="1"/>
  <c r="U1032" i="1"/>
  <c r="U1023" i="1" s="1"/>
  <c r="T1032" i="1"/>
  <c r="S1032" i="1"/>
  <c r="R1032" i="1"/>
  <c r="Q1032" i="1"/>
  <c r="Q1023" i="1" s="1"/>
  <c r="P1032" i="1"/>
  <c r="O1032" i="1"/>
  <c r="N1032" i="1"/>
  <c r="M1032" i="1"/>
  <c r="M1023" i="1" s="1"/>
  <c r="L1032" i="1"/>
  <c r="K1032" i="1"/>
  <c r="J1032" i="1"/>
  <c r="I1032" i="1"/>
  <c r="I1023" i="1" s="1"/>
  <c r="H1032" i="1"/>
  <c r="W1031" i="1"/>
  <c r="G1031" i="1" s="1"/>
  <c r="F1031" i="1"/>
  <c r="W1030" i="1"/>
  <c r="G1030" i="1"/>
  <c r="F1030" i="1" s="1"/>
  <c r="W1029" i="1"/>
  <c r="V1028" i="1"/>
  <c r="V1023" i="1" s="1"/>
  <c r="V1022" i="1" s="1"/>
  <c r="U1028" i="1"/>
  <c r="T1028" i="1"/>
  <c r="T1023" i="1" s="1"/>
  <c r="T1022" i="1" s="1"/>
  <c r="S1028" i="1"/>
  <c r="R1028" i="1"/>
  <c r="R1023" i="1" s="1"/>
  <c r="R1022" i="1" s="1"/>
  <c r="Q1028" i="1"/>
  <c r="P1028" i="1"/>
  <c r="P1023" i="1" s="1"/>
  <c r="P1022" i="1" s="1"/>
  <c r="O1028" i="1"/>
  <c r="N1028" i="1"/>
  <c r="N1023" i="1" s="1"/>
  <c r="N1022" i="1" s="1"/>
  <c r="M1028" i="1"/>
  <c r="L1028" i="1"/>
  <c r="L1023" i="1" s="1"/>
  <c r="L1022" i="1" s="1"/>
  <c r="K1028" i="1"/>
  <c r="J1028" i="1"/>
  <c r="J1023" i="1" s="1"/>
  <c r="J1022" i="1" s="1"/>
  <c r="I1028" i="1"/>
  <c r="H1028" i="1"/>
  <c r="H1023" i="1" s="1"/>
  <c r="H1022" i="1" s="1"/>
  <c r="W1027" i="1"/>
  <c r="G1027" i="1"/>
  <c r="F1027" i="1" s="1"/>
  <c r="W1026" i="1"/>
  <c r="G1026" i="1" s="1"/>
  <c r="F1026" i="1"/>
  <c r="W1025" i="1"/>
  <c r="G1025" i="1"/>
  <c r="F1025" i="1" s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 s="1"/>
  <c r="S1023" i="1"/>
  <c r="S1022" i="1" s="1"/>
  <c r="S1021" i="1" s="1"/>
  <c r="S1020" i="1" s="1"/>
  <c r="O1023" i="1"/>
  <c r="O1022" i="1" s="1"/>
  <c r="K1023" i="1"/>
  <c r="K1022" i="1" s="1"/>
  <c r="K1021" i="1" s="1"/>
  <c r="K1020" i="1" s="1"/>
  <c r="U1022" i="1"/>
  <c r="U1021" i="1" s="1"/>
  <c r="U1020" i="1" s="1"/>
  <c r="Q1022" i="1"/>
  <c r="M1022" i="1"/>
  <c r="M1021" i="1" s="1"/>
  <c r="M1020" i="1" s="1"/>
  <c r="I1022" i="1"/>
  <c r="P1021" i="1"/>
  <c r="P1020" i="1" s="1"/>
  <c r="H1021" i="1"/>
  <c r="H1020" i="1" s="1"/>
  <c r="G1019" i="1"/>
  <c r="F1019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W1014" i="1"/>
  <c r="W1013" i="1" s="1"/>
  <c r="G1013" i="1" s="1"/>
  <c r="F1013" i="1" s="1"/>
  <c r="V1014" i="1"/>
  <c r="U1014" i="1"/>
  <c r="U1013" i="1" s="1"/>
  <c r="T1014" i="1"/>
  <c r="S1014" i="1"/>
  <c r="S1013" i="1" s="1"/>
  <c r="R1014" i="1"/>
  <c r="Q1014" i="1"/>
  <c r="Q1013" i="1" s="1"/>
  <c r="P1014" i="1"/>
  <c r="O1014" i="1"/>
  <c r="O1013" i="1" s="1"/>
  <c r="N1014" i="1"/>
  <c r="M1014" i="1"/>
  <c r="M1013" i="1" s="1"/>
  <c r="L1014" i="1"/>
  <c r="K1014" i="1"/>
  <c r="K1013" i="1" s="1"/>
  <c r="J1014" i="1"/>
  <c r="I1014" i="1"/>
  <c r="I1013" i="1" s="1"/>
  <c r="H1014" i="1"/>
  <c r="G1014" i="1"/>
  <c r="F1014" i="1" s="1"/>
  <c r="V1013" i="1"/>
  <c r="T1013" i="1"/>
  <c r="R1013" i="1"/>
  <c r="P1013" i="1"/>
  <c r="N1013" i="1"/>
  <c r="L1013" i="1"/>
  <c r="J1013" i="1"/>
  <c r="H1013" i="1"/>
  <c r="W1011" i="1"/>
  <c r="W1010" i="1" s="1"/>
  <c r="V1011" i="1"/>
  <c r="U1011" i="1"/>
  <c r="U1010" i="1" s="1"/>
  <c r="U1009" i="1" s="1"/>
  <c r="T1011" i="1"/>
  <c r="S1011" i="1"/>
  <c r="S1010" i="1" s="1"/>
  <c r="S1009" i="1" s="1"/>
  <c r="R1011" i="1"/>
  <c r="Q1011" i="1"/>
  <c r="Q1010" i="1" s="1"/>
  <c r="Q1009" i="1" s="1"/>
  <c r="P1011" i="1"/>
  <c r="O1011" i="1"/>
  <c r="O1010" i="1" s="1"/>
  <c r="O1009" i="1" s="1"/>
  <c r="N1011" i="1"/>
  <c r="M1011" i="1"/>
  <c r="M1010" i="1" s="1"/>
  <c r="M1009" i="1" s="1"/>
  <c r="L1011" i="1"/>
  <c r="K1011" i="1"/>
  <c r="K1010" i="1" s="1"/>
  <c r="K1009" i="1" s="1"/>
  <c r="J1011" i="1"/>
  <c r="I1011" i="1"/>
  <c r="I1010" i="1" s="1"/>
  <c r="I1009" i="1" s="1"/>
  <c r="H1011" i="1"/>
  <c r="G1011" i="1"/>
  <c r="F1011" i="1" s="1"/>
  <c r="V1010" i="1"/>
  <c r="T1010" i="1"/>
  <c r="R1010" i="1"/>
  <c r="P1010" i="1"/>
  <c r="N1010" i="1"/>
  <c r="L1010" i="1"/>
  <c r="J1010" i="1"/>
  <c r="H1010" i="1"/>
  <c r="V1009" i="1"/>
  <c r="T1009" i="1"/>
  <c r="R1009" i="1"/>
  <c r="P1009" i="1"/>
  <c r="N1009" i="1"/>
  <c r="L1009" i="1"/>
  <c r="J1009" i="1"/>
  <c r="H1009" i="1"/>
  <c r="G1008" i="1"/>
  <c r="F1008" i="1" s="1"/>
  <c r="G1007" i="1"/>
  <c r="F1007" i="1" s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 s="1"/>
  <c r="W1005" i="1"/>
  <c r="W1004" i="1" s="1"/>
  <c r="G1004" i="1" s="1"/>
  <c r="F1004" i="1" s="1"/>
  <c r="V1005" i="1"/>
  <c r="U1005" i="1"/>
  <c r="U1004" i="1" s="1"/>
  <c r="T1005" i="1"/>
  <c r="S1005" i="1"/>
  <c r="S1004" i="1" s="1"/>
  <c r="R1005" i="1"/>
  <c r="Q1005" i="1"/>
  <c r="Q1004" i="1" s="1"/>
  <c r="P1005" i="1"/>
  <c r="O1005" i="1"/>
  <c r="O1004" i="1" s="1"/>
  <c r="N1005" i="1"/>
  <c r="M1005" i="1"/>
  <c r="M1004" i="1" s="1"/>
  <c r="L1005" i="1"/>
  <c r="K1005" i="1"/>
  <c r="K1004" i="1" s="1"/>
  <c r="J1005" i="1"/>
  <c r="I1005" i="1"/>
  <c r="I1004" i="1" s="1"/>
  <c r="H1005" i="1"/>
  <c r="G1005" i="1"/>
  <c r="F1005" i="1" s="1"/>
  <c r="V1004" i="1"/>
  <c r="T1004" i="1"/>
  <c r="R1004" i="1"/>
  <c r="P1004" i="1"/>
  <c r="N1004" i="1"/>
  <c r="L1004" i="1"/>
  <c r="J1004" i="1"/>
  <c r="H1004" i="1"/>
  <c r="W1003" i="1"/>
  <c r="V1002" i="1"/>
  <c r="V999" i="1" s="1"/>
  <c r="U1002" i="1"/>
  <c r="T1002" i="1"/>
  <c r="T999" i="1" s="1"/>
  <c r="S1002" i="1"/>
  <c r="R1002" i="1"/>
  <c r="R999" i="1" s="1"/>
  <c r="Q1002" i="1"/>
  <c r="P1002" i="1"/>
  <c r="P999" i="1" s="1"/>
  <c r="O1002" i="1"/>
  <c r="N1002" i="1"/>
  <c r="N999" i="1" s="1"/>
  <c r="M1002" i="1"/>
  <c r="L1002" i="1"/>
  <c r="L999" i="1" s="1"/>
  <c r="K1002" i="1"/>
  <c r="J1002" i="1"/>
  <c r="J999" i="1" s="1"/>
  <c r="I1002" i="1"/>
  <c r="H1002" i="1"/>
  <c r="H999" i="1" s="1"/>
  <c r="G1001" i="1"/>
  <c r="F1001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 s="1"/>
  <c r="U999" i="1"/>
  <c r="S999" i="1"/>
  <c r="Q999" i="1"/>
  <c r="O999" i="1"/>
  <c r="M999" i="1"/>
  <c r="K999" i="1"/>
  <c r="I999" i="1"/>
  <c r="W998" i="1"/>
  <c r="G998" i="1" s="1"/>
  <c r="F998" i="1"/>
  <c r="W997" i="1"/>
  <c r="G997" i="1"/>
  <c r="F997" i="1" s="1"/>
  <c r="W996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W993" i="1"/>
  <c r="G993" i="1"/>
  <c r="F993" i="1" s="1"/>
  <c r="W992" i="1"/>
  <c r="G992" i="1" s="1"/>
  <c r="F992" i="1"/>
  <c r="W991" i="1"/>
  <c r="G991" i="1"/>
  <c r="F991" i="1" s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 s="1"/>
  <c r="W989" i="1"/>
  <c r="G989" i="1" s="1"/>
  <c r="F989" i="1" s="1"/>
  <c r="W988" i="1"/>
  <c r="G988" i="1"/>
  <c r="F988" i="1" s="1"/>
  <c r="W987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W985" i="1"/>
  <c r="G985" i="1"/>
  <c r="F985" i="1" s="1"/>
  <c r="W984" i="1"/>
  <c r="G984" i="1" s="1"/>
  <c r="F984" i="1" s="1"/>
  <c r="W983" i="1"/>
  <c r="G983" i="1"/>
  <c r="F983" i="1" s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 s="1"/>
  <c r="W981" i="1"/>
  <c r="G981" i="1" s="1"/>
  <c r="F981" i="1"/>
  <c r="W980" i="1"/>
  <c r="G980" i="1"/>
  <c r="F980" i="1" s="1"/>
  <c r="W979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W977" i="1"/>
  <c r="G977" i="1"/>
  <c r="F977" i="1" s="1"/>
  <c r="W976" i="1"/>
  <c r="G976" i="1" s="1"/>
  <c r="F976" i="1"/>
  <c r="W975" i="1"/>
  <c r="G975" i="1"/>
  <c r="F975" i="1" s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 s="1"/>
  <c r="W973" i="1"/>
  <c r="G973" i="1" s="1"/>
  <c r="F973" i="1" s="1"/>
  <c r="W972" i="1"/>
  <c r="G972" i="1"/>
  <c r="F972" i="1" s="1"/>
  <c r="W971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W969" i="1"/>
  <c r="G969" i="1"/>
  <c r="F969" i="1" s="1"/>
  <c r="W968" i="1"/>
  <c r="G968" i="1" s="1"/>
  <c r="F968" i="1" s="1"/>
  <c r="W967" i="1"/>
  <c r="G967" i="1"/>
  <c r="F967" i="1" s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 s="1"/>
  <c r="W965" i="1"/>
  <c r="G965" i="1" s="1"/>
  <c r="F965" i="1"/>
  <c r="W964" i="1"/>
  <c r="G964" i="1"/>
  <c r="F964" i="1" s="1"/>
  <c r="W963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W961" i="1"/>
  <c r="G961" i="1"/>
  <c r="F961" i="1" s="1"/>
  <c r="W960" i="1"/>
  <c r="G960" i="1" s="1"/>
  <c r="F960" i="1"/>
  <c r="W959" i="1"/>
  <c r="G959" i="1"/>
  <c r="F959" i="1" s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 s="1"/>
  <c r="W957" i="1"/>
  <c r="G957" i="1" s="1"/>
  <c r="F957" i="1" s="1"/>
  <c r="W956" i="1"/>
  <c r="G956" i="1"/>
  <c r="F956" i="1" s="1"/>
  <c r="W955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W953" i="1"/>
  <c r="G953" i="1"/>
  <c r="F953" i="1" s="1"/>
  <c r="W952" i="1"/>
  <c r="G952" i="1" s="1"/>
  <c r="F952" i="1" s="1"/>
  <c r="W951" i="1"/>
  <c r="G951" i="1"/>
  <c r="F951" i="1" s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 s="1"/>
  <c r="W949" i="1"/>
  <c r="G949" i="1" s="1"/>
  <c r="F949" i="1"/>
  <c r="W948" i="1"/>
  <c r="G948" i="1"/>
  <c r="F948" i="1" s="1"/>
  <c r="W947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W945" i="1"/>
  <c r="G945" i="1"/>
  <c r="F945" i="1" s="1"/>
  <c r="W944" i="1"/>
  <c r="G944" i="1" s="1"/>
  <c r="F944" i="1"/>
  <c r="W943" i="1"/>
  <c r="G943" i="1"/>
  <c r="F943" i="1" s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 s="1"/>
  <c r="W941" i="1"/>
  <c r="G941" i="1" s="1"/>
  <c r="F941" i="1" s="1"/>
  <c r="W940" i="1"/>
  <c r="G940" i="1"/>
  <c r="F940" i="1" s="1"/>
  <c r="W939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W937" i="1"/>
  <c r="G937" i="1"/>
  <c r="F937" i="1" s="1"/>
  <c r="W936" i="1"/>
  <c r="G936" i="1" s="1"/>
  <c r="F936" i="1" s="1"/>
  <c r="W935" i="1"/>
  <c r="G935" i="1"/>
  <c r="F935" i="1" s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 s="1"/>
  <c r="W933" i="1"/>
  <c r="G933" i="1" s="1"/>
  <c r="F933" i="1"/>
  <c r="W932" i="1"/>
  <c r="G932" i="1"/>
  <c r="F932" i="1" s="1"/>
  <c r="W931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W929" i="1"/>
  <c r="G929" i="1"/>
  <c r="F929" i="1" s="1"/>
  <c r="W928" i="1"/>
  <c r="G928" i="1" s="1"/>
  <c r="F928" i="1"/>
  <c r="W927" i="1"/>
  <c r="G927" i="1"/>
  <c r="F927" i="1" s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W925" i="1"/>
  <c r="G925" i="1"/>
  <c r="F925" i="1" s="1"/>
  <c r="W924" i="1"/>
  <c r="G924" i="1" s="1"/>
  <c r="F924" i="1"/>
  <c r="W923" i="1"/>
  <c r="G923" i="1"/>
  <c r="F923" i="1" s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 s="1"/>
  <c r="W921" i="1"/>
  <c r="G921" i="1" s="1"/>
  <c r="F921" i="1" s="1"/>
  <c r="W920" i="1"/>
  <c r="G920" i="1"/>
  <c r="F920" i="1" s="1"/>
  <c r="W919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W917" i="1"/>
  <c r="G917" i="1"/>
  <c r="F917" i="1" s="1"/>
  <c r="W916" i="1"/>
  <c r="W915" i="1"/>
  <c r="G915" i="1"/>
  <c r="F915" i="1" s="1"/>
  <c r="V914" i="1"/>
  <c r="U914" i="1"/>
  <c r="U905" i="1" s="1"/>
  <c r="T914" i="1"/>
  <c r="S914" i="1"/>
  <c r="R914" i="1"/>
  <c r="Q914" i="1"/>
  <c r="Q905" i="1" s="1"/>
  <c r="P914" i="1"/>
  <c r="O914" i="1"/>
  <c r="N914" i="1"/>
  <c r="M914" i="1"/>
  <c r="M905" i="1" s="1"/>
  <c r="L914" i="1"/>
  <c r="K914" i="1"/>
  <c r="J914" i="1"/>
  <c r="I914" i="1"/>
  <c r="I905" i="1" s="1"/>
  <c r="H914" i="1"/>
  <c r="W913" i="1"/>
  <c r="G913" i="1" s="1"/>
  <c r="F913" i="1"/>
  <c r="W912" i="1"/>
  <c r="G912" i="1"/>
  <c r="F912" i="1" s="1"/>
  <c r="W911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W909" i="1"/>
  <c r="G909" i="1"/>
  <c r="F909" i="1" s="1"/>
  <c r="W908" i="1"/>
  <c r="G908" i="1" s="1"/>
  <c r="F908" i="1"/>
  <c r="W907" i="1"/>
  <c r="G907" i="1"/>
  <c r="F907" i="1" s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 s="1"/>
  <c r="S905" i="1"/>
  <c r="S904" i="1" s="1"/>
  <c r="S903" i="1" s="1"/>
  <c r="O905" i="1"/>
  <c r="O904" i="1" s="1"/>
  <c r="K905" i="1"/>
  <c r="K904" i="1" s="1"/>
  <c r="K903" i="1" s="1"/>
  <c r="U904" i="1"/>
  <c r="U903" i="1" s="1"/>
  <c r="Q904" i="1"/>
  <c r="Q903" i="1" s="1"/>
  <c r="M904" i="1"/>
  <c r="M903" i="1" s="1"/>
  <c r="I904" i="1"/>
  <c r="I903" i="1" s="1"/>
  <c r="O903" i="1"/>
  <c r="W902" i="1"/>
  <c r="G902" i="1" s="1"/>
  <c r="F902" i="1"/>
  <c r="W901" i="1"/>
  <c r="G901" i="1"/>
  <c r="F901" i="1" s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 s="1"/>
  <c r="W899" i="1"/>
  <c r="W898" i="1" s="1"/>
  <c r="G898" i="1" s="1"/>
  <c r="F898" i="1" s="1"/>
  <c r="V899" i="1"/>
  <c r="U899" i="1"/>
  <c r="U898" i="1" s="1"/>
  <c r="T899" i="1"/>
  <c r="S899" i="1"/>
  <c r="S898" i="1" s="1"/>
  <c r="R899" i="1"/>
  <c r="Q899" i="1"/>
  <c r="Q898" i="1" s="1"/>
  <c r="P899" i="1"/>
  <c r="O899" i="1"/>
  <c r="O898" i="1" s="1"/>
  <c r="N899" i="1"/>
  <c r="M899" i="1"/>
  <c r="M898" i="1" s="1"/>
  <c r="L899" i="1"/>
  <c r="K899" i="1"/>
  <c r="K898" i="1" s="1"/>
  <c r="J899" i="1"/>
  <c r="I899" i="1"/>
  <c r="I898" i="1" s="1"/>
  <c r="H899" i="1"/>
  <c r="G899" i="1"/>
  <c r="F899" i="1" s="1"/>
  <c r="V898" i="1"/>
  <c r="T898" i="1"/>
  <c r="R898" i="1"/>
  <c r="P898" i="1"/>
  <c r="N898" i="1"/>
  <c r="L898" i="1"/>
  <c r="J898" i="1"/>
  <c r="H898" i="1"/>
  <c r="W897" i="1"/>
  <c r="G897" i="1" s="1"/>
  <c r="F897" i="1" s="1"/>
  <c r="W896" i="1"/>
  <c r="G896" i="1"/>
  <c r="F896" i="1" s="1"/>
  <c r="W895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W893" i="1"/>
  <c r="G893" i="1"/>
  <c r="F893" i="1" s="1"/>
  <c r="W892" i="1"/>
  <c r="W891" i="1"/>
  <c r="G891" i="1"/>
  <c r="F891" i="1" s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W889" i="1"/>
  <c r="G889" i="1" s="1"/>
  <c r="F889" i="1"/>
  <c r="W888" i="1"/>
  <c r="G888" i="1"/>
  <c r="F888" i="1" s="1"/>
  <c r="W887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W885" i="1"/>
  <c r="G885" i="1"/>
  <c r="F885" i="1" s="1"/>
  <c r="W884" i="1"/>
  <c r="G884" i="1" s="1"/>
  <c r="F884" i="1"/>
  <c r="W883" i="1"/>
  <c r="G883" i="1"/>
  <c r="F883" i="1" s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 s="1"/>
  <c r="W881" i="1"/>
  <c r="G881" i="1" s="1"/>
  <c r="F881" i="1" s="1"/>
  <c r="W880" i="1"/>
  <c r="G880" i="1"/>
  <c r="F880" i="1" s="1"/>
  <c r="W879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W877" i="1"/>
  <c r="G877" i="1"/>
  <c r="F877" i="1" s="1"/>
  <c r="W876" i="1"/>
  <c r="W875" i="1"/>
  <c r="G875" i="1"/>
  <c r="F875" i="1" s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W873" i="1"/>
  <c r="G873" i="1" s="1"/>
  <c r="F873" i="1"/>
  <c r="W872" i="1"/>
  <c r="G872" i="1"/>
  <c r="F872" i="1" s="1"/>
  <c r="W871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W869" i="1"/>
  <c r="G869" i="1"/>
  <c r="F869" i="1" s="1"/>
  <c r="W868" i="1"/>
  <c r="G868" i="1" s="1"/>
  <c r="F868" i="1"/>
  <c r="W867" i="1"/>
  <c r="G867" i="1"/>
  <c r="F867" i="1" s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 s="1"/>
  <c r="W865" i="1"/>
  <c r="G865" i="1" s="1"/>
  <c r="F865" i="1" s="1"/>
  <c r="W864" i="1"/>
  <c r="G864" i="1"/>
  <c r="F864" i="1" s="1"/>
  <c r="W863" i="1"/>
  <c r="V862" i="1"/>
  <c r="V857" i="1" s="1"/>
  <c r="V856" i="1" s="1"/>
  <c r="U862" i="1"/>
  <c r="T862" i="1"/>
  <c r="T857" i="1" s="1"/>
  <c r="T856" i="1" s="1"/>
  <c r="S862" i="1"/>
  <c r="R862" i="1"/>
  <c r="R857" i="1" s="1"/>
  <c r="R856" i="1" s="1"/>
  <c r="Q862" i="1"/>
  <c r="P862" i="1"/>
  <c r="P857" i="1" s="1"/>
  <c r="P856" i="1" s="1"/>
  <c r="O862" i="1"/>
  <c r="N862" i="1"/>
  <c r="N857" i="1" s="1"/>
  <c r="N856" i="1" s="1"/>
  <c r="M862" i="1"/>
  <c r="L862" i="1"/>
  <c r="L857" i="1" s="1"/>
  <c r="L856" i="1" s="1"/>
  <c r="K862" i="1"/>
  <c r="J862" i="1"/>
  <c r="J857" i="1" s="1"/>
  <c r="J856" i="1" s="1"/>
  <c r="I862" i="1"/>
  <c r="H862" i="1"/>
  <c r="H857" i="1" s="1"/>
  <c r="H856" i="1" s="1"/>
  <c r="W861" i="1"/>
  <c r="G861" i="1"/>
  <c r="F861" i="1" s="1"/>
  <c r="W860" i="1"/>
  <c r="W859" i="1"/>
  <c r="G859" i="1"/>
  <c r="F859" i="1" s="1"/>
  <c r="V858" i="1"/>
  <c r="U858" i="1"/>
  <c r="T858" i="1"/>
  <c r="S858" i="1"/>
  <c r="S857" i="1" s="1"/>
  <c r="R858" i="1"/>
  <c r="Q858" i="1"/>
  <c r="P858" i="1"/>
  <c r="O858" i="1"/>
  <c r="O857" i="1" s="1"/>
  <c r="N858" i="1"/>
  <c r="M858" i="1"/>
  <c r="L858" i="1"/>
  <c r="K858" i="1"/>
  <c r="K857" i="1" s="1"/>
  <c r="J858" i="1"/>
  <c r="I858" i="1"/>
  <c r="H858" i="1"/>
  <c r="U857" i="1"/>
  <c r="U856" i="1" s="1"/>
  <c r="Q857" i="1"/>
  <c r="Q856" i="1" s="1"/>
  <c r="M857" i="1"/>
  <c r="M856" i="1" s="1"/>
  <c r="I857" i="1"/>
  <c r="I856" i="1" s="1"/>
  <c r="S856" i="1"/>
  <c r="O856" i="1"/>
  <c r="K856" i="1"/>
  <c r="W855" i="1"/>
  <c r="G855" i="1" s="1"/>
  <c r="F855" i="1"/>
  <c r="W854" i="1"/>
  <c r="G854" i="1"/>
  <c r="F854" i="1" s="1"/>
  <c r="W853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W851" i="1"/>
  <c r="G851" i="1"/>
  <c r="F851" i="1" s="1"/>
  <c r="W850" i="1"/>
  <c r="G850" i="1" s="1"/>
  <c r="F850" i="1"/>
  <c r="W849" i="1"/>
  <c r="G849" i="1"/>
  <c r="F849" i="1" s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 s="1"/>
  <c r="W847" i="1"/>
  <c r="G847" i="1" s="1"/>
  <c r="F847" i="1" s="1"/>
  <c r="W846" i="1"/>
  <c r="G846" i="1"/>
  <c r="F846" i="1" s="1"/>
  <c r="W845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W843" i="1"/>
  <c r="G843" i="1"/>
  <c r="F843" i="1" s="1"/>
  <c r="W842" i="1"/>
  <c r="G842" i="1" s="1"/>
  <c r="F842" i="1" s="1"/>
  <c r="W841" i="1"/>
  <c r="G841" i="1"/>
  <c r="F841" i="1" s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 s="1"/>
  <c r="W839" i="1"/>
  <c r="G839" i="1" s="1"/>
  <c r="F839" i="1"/>
  <c r="W838" i="1"/>
  <c r="G838" i="1"/>
  <c r="F838" i="1" s="1"/>
  <c r="W837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W835" i="1"/>
  <c r="G835" i="1"/>
  <c r="F835" i="1" s="1"/>
  <c r="W834" i="1"/>
  <c r="G834" i="1" s="1"/>
  <c r="F834" i="1"/>
  <c r="W833" i="1"/>
  <c r="G833" i="1"/>
  <c r="F833" i="1" s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 s="1"/>
  <c r="W831" i="1"/>
  <c r="G831" i="1" s="1"/>
  <c r="F831" i="1" s="1"/>
  <c r="W830" i="1"/>
  <c r="G830" i="1"/>
  <c r="F830" i="1" s="1"/>
  <c r="W829" i="1"/>
  <c r="V828" i="1"/>
  <c r="V819" i="1" s="1"/>
  <c r="V818" i="1" s="1"/>
  <c r="V817" i="1" s="1"/>
  <c r="U828" i="1"/>
  <c r="T828" i="1"/>
  <c r="T819" i="1" s="1"/>
  <c r="T818" i="1" s="1"/>
  <c r="S828" i="1"/>
  <c r="R828" i="1"/>
  <c r="R819" i="1" s="1"/>
  <c r="Q828" i="1"/>
  <c r="P828" i="1"/>
  <c r="O828" i="1"/>
  <c r="N828" i="1"/>
  <c r="N819" i="1" s="1"/>
  <c r="N818" i="1" s="1"/>
  <c r="N817" i="1" s="1"/>
  <c r="M828" i="1"/>
  <c r="L828" i="1"/>
  <c r="L819" i="1" s="1"/>
  <c r="L818" i="1" s="1"/>
  <c r="K828" i="1"/>
  <c r="J828" i="1"/>
  <c r="J819" i="1" s="1"/>
  <c r="I828" i="1"/>
  <c r="H828" i="1"/>
  <c r="W827" i="1"/>
  <c r="G827" i="1"/>
  <c r="F827" i="1" s="1"/>
  <c r="W826" i="1"/>
  <c r="G826" i="1" s="1"/>
  <c r="F826" i="1" s="1"/>
  <c r="W825" i="1"/>
  <c r="G825" i="1"/>
  <c r="F825" i="1" s="1"/>
  <c r="W824" i="1"/>
  <c r="V824" i="1"/>
  <c r="U824" i="1"/>
  <c r="U819" i="1" s="1"/>
  <c r="U818" i="1" s="1"/>
  <c r="U817" i="1" s="1"/>
  <c r="T824" i="1"/>
  <c r="S824" i="1"/>
  <c r="S819" i="1" s="1"/>
  <c r="S818" i="1" s="1"/>
  <c r="S817" i="1" s="1"/>
  <c r="R824" i="1"/>
  <c r="Q824" i="1"/>
  <c r="Q819" i="1" s="1"/>
  <c r="Q818" i="1" s="1"/>
  <c r="Q817" i="1" s="1"/>
  <c r="P824" i="1"/>
  <c r="O824" i="1"/>
  <c r="O819" i="1" s="1"/>
  <c r="O818" i="1" s="1"/>
  <c r="O817" i="1" s="1"/>
  <c r="N824" i="1"/>
  <c r="M824" i="1"/>
  <c r="M819" i="1" s="1"/>
  <c r="M818" i="1" s="1"/>
  <c r="M817" i="1" s="1"/>
  <c r="L824" i="1"/>
  <c r="K824" i="1"/>
  <c r="K819" i="1" s="1"/>
  <c r="K818" i="1" s="1"/>
  <c r="K817" i="1" s="1"/>
  <c r="J824" i="1"/>
  <c r="I824" i="1"/>
  <c r="I819" i="1" s="1"/>
  <c r="I818" i="1" s="1"/>
  <c r="I817" i="1" s="1"/>
  <c r="H824" i="1"/>
  <c r="G824" i="1"/>
  <c r="F824" i="1" s="1"/>
  <c r="W823" i="1"/>
  <c r="G823" i="1" s="1"/>
  <c r="F823" i="1"/>
  <c r="W822" i="1"/>
  <c r="G822" i="1"/>
  <c r="F822" i="1" s="1"/>
  <c r="W821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P819" i="1"/>
  <c r="P818" i="1" s="1"/>
  <c r="P817" i="1" s="1"/>
  <c r="H819" i="1"/>
  <c r="H818" i="1" s="1"/>
  <c r="H817" i="1" s="1"/>
  <c r="R818" i="1"/>
  <c r="R817" i="1" s="1"/>
  <c r="J818" i="1"/>
  <c r="J817" i="1" s="1"/>
  <c r="T817" i="1"/>
  <c r="L817" i="1"/>
  <c r="W816" i="1"/>
  <c r="G816" i="1"/>
  <c r="F816" i="1" s="1"/>
  <c r="W815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W812" i="1"/>
  <c r="G812" i="1"/>
  <c r="F812" i="1" s="1"/>
  <c r="W811" i="1"/>
  <c r="W810" i="1"/>
  <c r="G810" i="1"/>
  <c r="F810" i="1" s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W808" i="1"/>
  <c r="G808" i="1" s="1"/>
  <c r="F808" i="1"/>
  <c r="W807" i="1"/>
  <c r="G807" i="1"/>
  <c r="F807" i="1" s="1"/>
  <c r="W806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W804" i="1"/>
  <c r="G804" i="1"/>
  <c r="F804" i="1" s="1"/>
  <c r="W803" i="1"/>
  <c r="G803" i="1" s="1"/>
  <c r="F803" i="1"/>
  <c r="W802" i="1"/>
  <c r="G802" i="1"/>
  <c r="F802" i="1" s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 s="1"/>
  <c r="W800" i="1"/>
  <c r="G800" i="1" s="1"/>
  <c r="F800" i="1" s="1"/>
  <c r="W799" i="1"/>
  <c r="G799" i="1"/>
  <c r="F799" i="1" s="1"/>
  <c r="W798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W796" i="1"/>
  <c r="G796" i="1"/>
  <c r="F796" i="1" s="1"/>
  <c r="W795" i="1"/>
  <c r="W794" i="1"/>
  <c r="G794" i="1"/>
  <c r="F794" i="1" s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W792" i="1"/>
  <c r="G792" i="1" s="1"/>
  <c r="F792" i="1"/>
  <c r="W791" i="1"/>
  <c r="G791" i="1"/>
  <c r="F791" i="1" s="1"/>
  <c r="W790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W788" i="1"/>
  <c r="G788" i="1"/>
  <c r="F788" i="1" s="1"/>
  <c r="W787" i="1"/>
  <c r="G787" i="1" s="1"/>
  <c r="F787" i="1"/>
  <c r="W786" i="1"/>
  <c r="G786" i="1"/>
  <c r="F786" i="1" s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 s="1"/>
  <c r="W784" i="1"/>
  <c r="G784" i="1" s="1"/>
  <c r="F784" i="1" s="1"/>
  <c r="W783" i="1"/>
  <c r="G783" i="1"/>
  <c r="F783" i="1" s="1"/>
  <c r="W782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W780" i="1"/>
  <c r="G780" i="1"/>
  <c r="F780" i="1" s="1"/>
  <c r="W779" i="1"/>
  <c r="W778" i="1"/>
  <c r="G778" i="1"/>
  <c r="F778" i="1" s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W776" i="1"/>
  <c r="G776" i="1" s="1"/>
  <c r="F776" i="1"/>
  <c r="W775" i="1"/>
  <c r="G775" i="1"/>
  <c r="F775" i="1" s="1"/>
  <c r="W774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W772" i="1"/>
  <c r="G772" i="1"/>
  <c r="F772" i="1" s="1"/>
  <c r="W771" i="1"/>
  <c r="G771" i="1" s="1"/>
  <c r="F771" i="1"/>
  <c r="W770" i="1"/>
  <c r="G770" i="1"/>
  <c r="F770" i="1" s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 s="1"/>
  <c r="W768" i="1"/>
  <c r="G768" i="1" s="1"/>
  <c r="F768" i="1" s="1"/>
  <c r="W767" i="1"/>
  <c r="G767" i="1"/>
  <c r="F767" i="1" s="1"/>
  <c r="W766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W764" i="1"/>
  <c r="G764" i="1"/>
  <c r="F764" i="1" s="1"/>
  <c r="W763" i="1"/>
  <c r="W762" i="1"/>
  <c r="G762" i="1"/>
  <c r="F762" i="1" s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W760" i="1"/>
  <c r="G760" i="1" s="1"/>
  <c r="F760" i="1" s="1"/>
  <c r="W759" i="1"/>
  <c r="G759" i="1"/>
  <c r="F759" i="1" s="1"/>
  <c r="W758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W756" i="1"/>
  <c r="G756" i="1"/>
  <c r="F756" i="1" s="1"/>
  <c r="W755" i="1"/>
  <c r="G755" i="1" s="1"/>
  <c r="F755" i="1" s="1"/>
  <c r="W754" i="1"/>
  <c r="G754" i="1"/>
  <c r="F754" i="1" s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 s="1"/>
  <c r="W752" i="1"/>
  <c r="G752" i="1" s="1"/>
  <c r="F752" i="1"/>
  <c r="W751" i="1"/>
  <c r="G751" i="1"/>
  <c r="F751" i="1" s="1"/>
  <c r="W750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W748" i="1"/>
  <c r="G748" i="1"/>
  <c r="F748" i="1" s="1"/>
  <c r="W747" i="1"/>
  <c r="G747" i="1" s="1"/>
  <c r="F747" i="1"/>
  <c r="W746" i="1"/>
  <c r="G746" i="1"/>
  <c r="F746" i="1" s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 s="1"/>
  <c r="W744" i="1"/>
  <c r="G744" i="1" s="1"/>
  <c r="F744" i="1" s="1"/>
  <c r="W743" i="1"/>
  <c r="G743" i="1"/>
  <c r="F743" i="1" s="1"/>
  <c r="W742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W740" i="1"/>
  <c r="G740" i="1"/>
  <c r="F740" i="1" s="1"/>
  <c r="W739" i="1"/>
  <c r="G739" i="1" s="1"/>
  <c r="F739" i="1" s="1"/>
  <c r="W738" i="1"/>
  <c r="G738" i="1"/>
  <c r="F738" i="1" s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 s="1"/>
  <c r="W736" i="1"/>
  <c r="G736" i="1" s="1"/>
  <c r="F736" i="1"/>
  <c r="W735" i="1"/>
  <c r="G735" i="1"/>
  <c r="F735" i="1" s="1"/>
  <c r="W734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W732" i="1"/>
  <c r="G732" i="1"/>
  <c r="F732" i="1" s="1"/>
  <c r="W731" i="1"/>
  <c r="G731" i="1" s="1"/>
  <c r="F731" i="1"/>
  <c r="W730" i="1"/>
  <c r="G730" i="1"/>
  <c r="F730" i="1" s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 s="1"/>
  <c r="W728" i="1"/>
  <c r="G728" i="1" s="1"/>
  <c r="F728" i="1" s="1"/>
  <c r="W727" i="1"/>
  <c r="G727" i="1"/>
  <c r="F727" i="1" s="1"/>
  <c r="W726" i="1"/>
  <c r="V725" i="1"/>
  <c r="V724" i="1" s="1"/>
  <c r="V723" i="1" s="1"/>
  <c r="U725" i="1"/>
  <c r="T725" i="1"/>
  <c r="T724" i="1" s="1"/>
  <c r="S725" i="1"/>
  <c r="R725" i="1"/>
  <c r="Q725" i="1"/>
  <c r="P725" i="1"/>
  <c r="P724" i="1" s="1"/>
  <c r="P723" i="1" s="1"/>
  <c r="O725" i="1"/>
  <c r="N725" i="1"/>
  <c r="N724" i="1" s="1"/>
  <c r="N723" i="1" s="1"/>
  <c r="M725" i="1"/>
  <c r="L725" i="1"/>
  <c r="L724" i="1" s="1"/>
  <c r="K725" i="1"/>
  <c r="J725" i="1"/>
  <c r="I725" i="1"/>
  <c r="H725" i="1"/>
  <c r="H724" i="1" s="1"/>
  <c r="H723" i="1" s="1"/>
  <c r="R724" i="1"/>
  <c r="R723" i="1" s="1"/>
  <c r="J724" i="1"/>
  <c r="J723" i="1" s="1"/>
  <c r="T723" i="1"/>
  <c r="L723" i="1"/>
  <c r="W722" i="1"/>
  <c r="G722" i="1"/>
  <c r="F722" i="1" s="1"/>
  <c r="W721" i="1"/>
  <c r="G721" i="1" s="1"/>
  <c r="F721" i="1" s="1"/>
  <c r="W720" i="1"/>
  <c r="G720" i="1"/>
  <c r="F720" i="1" s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W718" i="1"/>
  <c r="G718" i="1" s="1"/>
  <c r="F718" i="1"/>
  <c r="W717" i="1"/>
  <c r="G717" i="1"/>
  <c r="F717" i="1" s="1"/>
  <c r="W716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W714" i="1"/>
  <c r="G714" i="1"/>
  <c r="F714" i="1" s="1"/>
  <c r="W713" i="1"/>
  <c r="G713" i="1" s="1"/>
  <c r="F713" i="1"/>
  <c r="W712" i="1"/>
  <c r="G712" i="1"/>
  <c r="F712" i="1" s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 s="1"/>
  <c r="W710" i="1"/>
  <c r="G710" i="1" s="1"/>
  <c r="F710" i="1" s="1"/>
  <c r="W709" i="1"/>
  <c r="G709" i="1"/>
  <c r="F709" i="1" s="1"/>
  <c r="W708" i="1"/>
  <c r="V707" i="1"/>
  <c r="V702" i="1" s="1"/>
  <c r="V701" i="1" s="1"/>
  <c r="U707" i="1"/>
  <c r="T707" i="1"/>
  <c r="T702" i="1" s="1"/>
  <c r="T701" i="1" s="1"/>
  <c r="S707" i="1"/>
  <c r="R707" i="1"/>
  <c r="R702" i="1" s="1"/>
  <c r="R701" i="1" s="1"/>
  <c r="Q707" i="1"/>
  <c r="P707" i="1"/>
  <c r="P702" i="1" s="1"/>
  <c r="P701" i="1" s="1"/>
  <c r="O707" i="1"/>
  <c r="N707" i="1"/>
  <c r="N702" i="1" s="1"/>
  <c r="N701" i="1" s="1"/>
  <c r="M707" i="1"/>
  <c r="L707" i="1"/>
  <c r="L702" i="1" s="1"/>
  <c r="L701" i="1" s="1"/>
  <c r="K707" i="1"/>
  <c r="J707" i="1"/>
  <c r="J702" i="1" s="1"/>
  <c r="J701" i="1" s="1"/>
  <c r="I707" i="1"/>
  <c r="H707" i="1"/>
  <c r="H702" i="1" s="1"/>
  <c r="H701" i="1" s="1"/>
  <c r="W706" i="1"/>
  <c r="G706" i="1"/>
  <c r="F706" i="1" s="1"/>
  <c r="W705" i="1"/>
  <c r="G705" i="1" s="1"/>
  <c r="F705" i="1" s="1"/>
  <c r="W704" i="1"/>
  <c r="G704" i="1"/>
  <c r="F704" i="1" s="1"/>
  <c r="V703" i="1"/>
  <c r="U703" i="1"/>
  <c r="T703" i="1"/>
  <c r="S703" i="1"/>
  <c r="S702" i="1" s="1"/>
  <c r="R703" i="1"/>
  <c r="Q703" i="1"/>
  <c r="P703" i="1"/>
  <c r="O703" i="1"/>
  <c r="O702" i="1" s="1"/>
  <c r="N703" i="1"/>
  <c r="M703" i="1"/>
  <c r="L703" i="1"/>
  <c r="K703" i="1"/>
  <c r="K702" i="1" s="1"/>
  <c r="J703" i="1"/>
  <c r="I703" i="1"/>
  <c r="H703" i="1"/>
  <c r="U702" i="1"/>
  <c r="U701" i="1" s="1"/>
  <c r="Q702" i="1"/>
  <c r="Q701" i="1" s="1"/>
  <c r="M702" i="1"/>
  <c r="M701" i="1" s="1"/>
  <c r="I702" i="1"/>
  <c r="I701" i="1" s="1"/>
  <c r="S701" i="1"/>
  <c r="O701" i="1"/>
  <c r="K701" i="1"/>
  <c r="W699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W697" i="1"/>
  <c r="G697" i="1"/>
  <c r="F697" i="1" s="1"/>
  <c r="W696" i="1"/>
  <c r="G696" i="1" s="1"/>
  <c r="F696" i="1" s="1"/>
  <c r="W695" i="1"/>
  <c r="G695" i="1"/>
  <c r="F695" i="1" s="1"/>
  <c r="W694" i="1"/>
  <c r="V694" i="1"/>
  <c r="U694" i="1"/>
  <c r="U685" i="1" s="1"/>
  <c r="U684" i="1" s="1"/>
  <c r="U683" i="1" s="1"/>
  <c r="T694" i="1"/>
  <c r="S694" i="1"/>
  <c r="S685" i="1" s="1"/>
  <c r="S684" i="1" s="1"/>
  <c r="S683" i="1" s="1"/>
  <c r="R694" i="1"/>
  <c r="Q694" i="1"/>
  <c r="Q685" i="1" s="1"/>
  <c r="P694" i="1"/>
  <c r="O694" i="1"/>
  <c r="N694" i="1"/>
  <c r="M694" i="1"/>
  <c r="M685" i="1" s="1"/>
  <c r="M684" i="1" s="1"/>
  <c r="M683" i="1" s="1"/>
  <c r="L694" i="1"/>
  <c r="K694" i="1"/>
  <c r="K685" i="1" s="1"/>
  <c r="K684" i="1" s="1"/>
  <c r="K683" i="1" s="1"/>
  <c r="J694" i="1"/>
  <c r="I694" i="1"/>
  <c r="I685" i="1" s="1"/>
  <c r="H694" i="1"/>
  <c r="G694" i="1"/>
  <c r="F694" i="1" s="1"/>
  <c r="W693" i="1"/>
  <c r="G693" i="1" s="1"/>
  <c r="F693" i="1"/>
  <c r="W692" i="1"/>
  <c r="G692" i="1"/>
  <c r="F692" i="1" s="1"/>
  <c r="W691" i="1"/>
  <c r="V690" i="1"/>
  <c r="V685" i="1" s="1"/>
  <c r="U690" i="1"/>
  <c r="T690" i="1"/>
  <c r="T685" i="1" s="1"/>
  <c r="S690" i="1"/>
  <c r="R690" i="1"/>
  <c r="R685" i="1" s="1"/>
  <c r="Q690" i="1"/>
  <c r="P690" i="1"/>
  <c r="P685" i="1" s="1"/>
  <c r="O690" i="1"/>
  <c r="N690" i="1"/>
  <c r="N685" i="1" s="1"/>
  <c r="M690" i="1"/>
  <c r="L690" i="1"/>
  <c r="L685" i="1" s="1"/>
  <c r="K690" i="1"/>
  <c r="J690" i="1"/>
  <c r="J685" i="1" s="1"/>
  <c r="I690" i="1"/>
  <c r="H690" i="1"/>
  <c r="H685" i="1" s="1"/>
  <c r="W689" i="1"/>
  <c r="G689" i="1"/>
  <c r="F689" i="1" s="1"/>
  <c r="W688" i="1"/>
  <c r="G688" i="1" s="1"/>
  <c r="F688" i="1"/>
  <c r="W687" i="1"/>
  <c r="G687" i="1"/>
  <c r="F687" i="1" s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 s="1"/>
  <c r="O685" i="1"/>
  <c r="O684" i="1" s="1"/>
  <c r="O683" i="1" s="1"/>
  <c r="Q684" i="1"/>
  <c r="Q683" i="1" s="1"/>
  <c r="I684" i="1"/>
  <c r="I683" i="1" s="1"/>
  <c r="W680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V675" i="1"/>
  <c r="V673" i="1" s="1"/>
  <c r="V672" i="1" s="1"/>
  <c r="V671" i="1" s="1"/>
  <c r="V670" i="1" s="1"/>
  <c r="V655" i="1" s="1"/>
  <c r="U675" i="1"/>
  <c r="T675" i="1"/>
  <c r="T673" i="1" s="1"/>
  <c r="T672" i="1" s="1"/>
  <c r="T671" i="1" s="1"/>
  <c r="T670" i="1" s="1"/>
  <c r="T655" i="1" s="1"/>
  <c r="S675" i="1"/>
  <c r="R675" i="1"/>
  <c r="R673" i="1" s="1"/>
  <c r="R672" i="1" s="1"/>
  <c r="R671" i="1" s="1"/>
  <c r="R670" i="1" s="1"/>
  <c r="R655" i="1" s="1"/>
  <c r="Q675" i="1"/>
  <c r="P675" i="1"/>
  <c r="P673" i="1" s="1"/>
  <c r="P672" i="1" s="1"/>
  <c r="P671" i="1" s="1"/>
  <c r="P670" i="1" s="1"/>
  <c r="P655" i="1" s="1"/>
  <c r="O675" i="1"/>
  <c r="N675" i="1"/>
  <c r="N673" i="1" s="1"/>
  <c r="N672" i="1" s="1"/>
  <c r="N671" i="1" s="1"/>
  <c r="N670" i="1" s="1"/>
  <c r="N655" i="1" s="1"/>
  <c r="M675" i="1"/>
  <c r="L675" i="1"/>
  <c r="L673" i="1" s="1"/>
  <c r="L672" i="1" s="1"/>
  <c r="L671" i="1" s="1"/>
  <c r="L670" i="1" s="1"/>
  <c r="L655" i="1" s="1"/>
  <c r="K675" i="1"/>
  <c r="J675" i="1"/>
  <c r="J673" i="1" s="1"/>
  <c r="J672" i="1" s="1"/>
  <c r="J671" i="1" s="1"/>
  <c r="J670" i="1" s="1"/>
  <c r="J655" i="1" s="1"/>
  <c r="I675" i="1"/>
  <c r="H675" i="1"/>
  <c r="H673" i="1" s="1"/>
  <c r="H672" i="1" s="1"/>
  <c r="H671" i="1" s="1"/>
  <c r="H670" i="1" s="1"/>
  <c r="H655" i="1" s="1"/>
  <c r="H616" i="1" s="1"/>
  <c r="W674" i="1"/>
  <c r="G674" i="1"/>
  <c r="F674" i="1" s="1"/>
  <c r="U673" i="1"/>
  <c r="U672" i="1" s="1"/>
  <c r="S673" i="1"/>
  <c r="Q673" i="1"/>
  <c r="Q672" i="1" s="1"/>
  <c r="O673" i="1"/>
  <c r="M673" i="1"/>
  <c r="M672" i="1" s="1"/>
  <c r="K673" i="1"/>
  <c r="I673" i="1"/>
  <c r="I672" i="1" s="1"/>
  <c r="S672" i="1"/>
  <c r="S671" i="1" s="1"/>
  <c r="O672" i="1"/>
  <c r="O671" i="1" s="1"/>
  <c r="O670" i="1" s="1"/>
  <c r="K672" i="1"/>
  <c r="K671" i="1" s="1"/>
  <c r="U671" i="1"/>
  <c r="U670" i="1" s="1"/>
  <c r="Q671" i="1"/>
  <c r="Q670" i="1" s="1"/>
  <c r="M671" i="1"/>
  <c r="M670" i="1" s="1"/>
  <c r="I671" i="1"/>
  <c r="I670" i="1" s="1"/>
  <c r="S670" i="1"/>
  <c r="K670" i="1"/>
  <c r="W669" i="1"/>
  <c r="G669" i="1" s="1"/>
  <c r="F669" i="1"/>
  <c r="W668" i="1"/>
  <c r="G668" i="1"/>
  <c r="F668" i="1" s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 s="1"/>
  <c r="W666" i="1"/>
  <c r="W665" i="1" s="1"/>
  <c r="G665" i="1" s="1"/>
  <c r="F665" i="1" s="1"/>
  <c r="V666" i="1"/>
  <c r="U666" i="1"/>
  <c r="U665" i="1" s="1"/>
  <c r="T666" i="1"/>
  <c r="S666" i="1"/>
  <c r="S665" i="1" s="1"/>
  <c r="R666" i="1"/>
  <c r="Q666" i="1"/>
  <c r="Q665" i="1" s="1"/>
  <c r="P666" i="1"/>
  <c r="O666" i="1"/>
  <c r="O665" i="1" s="1"/>
  <c r="N666" i="1"/>
  <c r="M666" i="1"/>
  <c r="M665" i="1" s="1"/>
  <c r="L666" i="1"/>
  <c r="K666" i="1"/>
  <c r="K665" i="1" s="1"/>
  <c r="J666" i="1"/>
  <c r="I666" i="1"/>
  <c r="I665" i="1" s="1"/>
  <c r="H666" i="1"/>
  <c r="G666" i="1"/>
  <c r="F666" i="1" s="1"/>
  <c r="V665" i="1"/>
  <c r="T665" i="1"/>
  <c r="R665" i="1"/>
  <c r="P665" i="1"/>
  <c r="N665" i="1"/>
  <c r="L665" i="1"/>
  <c r="J665" i="1"/>
  <c r="H665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 s="1"/>
  <c r="W663" i="1"/>
  <c r="G663" i="1" s="1"/>
  <c r="F663" i="1"/>
  <c r="W662" i="1"/>
  <c r="G662" i="1"/>
  <c r="F662" i="1" s="1"/>
  <c r="W661" i="1"/>
  <c r="G661" i="1" s="1"/>
  <c r="F661" i="1"/>
  <c r="W660" i="1"/>
  <c r="G660" i="1"/>
  <c r="F660" i="1" s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 s="1"/>
  <c r="W658" i="1"/>
  <c r="W657" i="1" s="1"/>
  <c r="G657" i="1" s="1"/>
  <c r="F657" i="1" s="1"/>
  <c r="V658" i="1"/>
  <c r="U658" i="1"/>
  <c r="U657" i="1" s="1"/>
  <c r="U656" i="1" s="1"/>
  <c r="U655" i="1" s="1"/>
  <c r="T658" i="1"/>
  <c r="S658" i="1"/>
  <c r="S657" i="1" s="1"/>
  <c r="S656" i="1" s="1"/>
  <c r="S655" i="1" s="1"/>
  <c r="S526" i="1" s="1"/>
  <c r="R658" i="1"/>
  <c r="Q658" i="1"/>
  <c r="Q657" i="1" s="1"/>
  <c r="Q656" i="1" s="1"/>
  <c r="Q655" i="1" s="1"/>
  <c r="P658" i="1"/>
  <c r="O658" i="1"/>
  <c r="O657" i="1" s="1"/>
  <c r="O656" i="1" s="1"/>
  <c r="O655" i="1" s="1"/>
  <c r="N658" i="1"/>
  <c r="M658" i="1"/>
  <c r="M657" i="1" s="1"/>
  <c r="M656" i="1" s="1"/>
  <c r="M655" i="1" s="1"/>
  <c r="L658" i="1"/>
  <c r="K658" i="1"/>
  <c r="K657" i="1" s="1"/>
  <c r="K656" i="1" s="1"/>
  <c r="K655" i="1" s="1"/>
  <c r="K526" i="1" s="1"/>
  <c r="J658" i="1"/>
  <c r="I658" i="1"/>
  <c r="I657" i="1" s="1"/>
  <c r="I656" i="1" s="1"/>
  <c r="I655" i="1" s="1"/>
  <c r="H658" i="1"/>
  <c r="G658" i="1"/>
  <c r="F658" i="1" s="1"/>
  <c r="V657" i="1"/>
  <c r="T657" i="1"/>
  <c r="R657" i="1"/>
  <c r="P657" i="1"/>
  <c r="N657" i="1"/>
  <c r="L657" i="1"/>
  <c r="J657" i="1"/>
  <c r="H657" i="1"/>
  <c r="V656" i="1"/>
  <c r="T656" i="1"/>
  <c r="R656" i="1"/>
  <c r="P656" i="1"/>
  <c r="N656" i="1"/>
  <c r="L656" i="1"/>
  <c r="J656" i="1"/>
  <c r="H656" i="1"/>
  <c r="W654" i="1"/>
  <c r="G654" i="1" s="1"/>
  <c r="F654" i="1" s="1"/>
  <c r="W653" i="1"/>
  <c r="G653" i="1"/>
  <c r="F653" i="1" s="1"/>
  <c r="V652" i="1"/>
  <c r="U652" i="1"/>
  <c r="U651" i="1" s="1"/>
  <c r="T652" i="1"/>
  <c r="S652" i="1"/>
  <c r="S651" i="1" s="1"/>
  <c r="R652" i="1"/>
  <c r="Q652" i="1"/>
  <c r="Q651" i="1" s="1"/>
  <c r="P652" i="1"/>
  <c r="O652" i="1"/>
  <c r="O651" i="1" s="1"/>
  <c r="N652" i="1"/>
  <c r="M652" i="1"/>
  <c r="M651" i="1" s="1"/>
  <c r="L652" i="1"/>
  <c r="K652" i="1"/>
  <c r="K651" i="1" s="1"/>
  <c r="J652" i="1"/>
  <c r="I652" i="1"/>
  <c r="I651" i="1" s="1"/>
  <c r="H652" i="1"/>
  <c r="V651" i="1"/>
  <c r="T651" i="1"/>
  <c r="R651" i="1"/>
  <c r="P651" i="1"/>
  <c r="N651" i="1"/>
  <c r="L651" i="1"/>
  <c r="J651" i="1"/>
  <c r="H651" i="1"/>
  <c r="V650" i="1"/>
  <c r="U650" i="1"/>
  <c r="U639" i="1" s="1"/>
  <c r="U638" i="1" s="1"/>
  <c r="T650" i="1"/>
  <c r="S650" i="1"/>
  <c r="S639" i="1" s="1"/>
  <c r="S638" i="1" s="1"/>
  <c r="R650" i="1"/>
  <c r="Q650" i="1"/>
  <c r="Q639" i="1" s="1"/>
  <c r="Q638" i="1" s="1"/>
  <c r="P650" i="1"/>
  <c r="O650" i="1"/>
  <c r="O639" i="1" s="1"/>
  <c r="O638" i="1" s="1"/>
  <c r="N650" i="1"/>
  <c r="M650" i="1"/>
  <c r="M639" i="1" s="1"/>
  <c r="M638" i="1" s="1"/>
  <c r="L650" i="1"/>
  <c r="K650" i="1"/>
  <c r="K639" i="1" s="1"/>
  <c r="K638" i="1" s="1"/>
  <c r="J650" i="1"/>
  <c r="I650" i="1"/>
  <c r="I639" i="1" s="1"/>
  <c r="I638" i="1" s="1"/>
  <c r="H650" i="1"/>
  <c r="W649" i="1"/>
  <c r="G649" i="1" s="1"/>
  <c r="F649" i="1"/>
  <c r="W648" i="1"/>
  <c r="G648" i="1"/>
  <c r="F648" i="1" s="1"/>
  <c r="W647" i="1"/>
  <c r="G647" i="1" s="1"/>
  <c r="F647" i="1"/>
  <c r="W646" i="1"/>
  <c r="G646" i="1"/>
  <c r="F646" i="1" s="1"/>
  <c r="W645" i="1"/>
  <c r="G645" i="1" s="1"/>
  <c r="F645" i="1"/>
  <c r="W644" i="1"/>
  <c r="G644" i="1"/>
  <c r="F644" i="1" s="1"/>
  <c r="W643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V639" i="1"/>
  <c r="T639" i="1"/>
  <c r="T638" i="1" s="1"/>
  <c r="R639" i="1"/>
  <c r="P639" i="1"/>
  <c r="P638" i="1" s="1"/>
  <c r="N639" i="1"/>
  <c r="L639" i="1"/>
  <c r="L638" i="1" s="1"/>
  <c r="J639" i="1"/>
  <c r="H639" i="1"/>
  <c r="H638" i="1" s="1"/>
  <c r="V638" i="1"/>
  <c r="R638" i="1"/>
  <c r="N638" i="1"/>
  <c r="J638" i="1"/>
  <c r="V637" i="1"/>
  <c r="W637" i="1" s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V634" i="1"/>
  <c r="V629" i="1" s="1"/>
  <c r="U634" i="1"/>
  <c r="T634" i="1"/>
  <c r="T629" i="1" s="1"/>
  <c r="S634" i="1"/>
  <c r="R634" i="1"/>
  <c r="R629" i="1" s="1"/>
  <c r="Q634" i="1"/>
  <c r="P634" i="1"/>
  <c r="P629" i="1" s="1"/>
  <c r="O634" i="1"/>
  <c r="N634" i="1"/>
  <c r="N629" i="1" s="1"/>
  <c r="M634" i="1"/>
  <c r="L634" i="1"/>
  <c r="L629" i="1" s="1"/>
  <c r="K634" i="1"/>
  <c r="J634" i="1"/>
  <c r="J629" i="1" s="1"/>
  <c r="I634" i="1"/>
  <c r="H634" i="1"/>
  <c r="H629" i="1" s="1"/>
  <c r="W633" i="1"/>
  <c r="G633" i="1"/>
  <c r="F633" i="1" s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 s="1"/>
  <c r="W631" i="1"/>
  <c r="W630" i="1" s="1"/>
  <c r="G630" i="1" s="1"/>
  <c r="F630" i="1" s="1"/>
  <c r="V631" i="1"/>
  <c r="U631" i="1"/>
  <c r="U630" i="1" s="1"/>
  <c r="U629" i="1" s="1"/>
  <c r="U623" i="1" s="1"/>
  <c r="T631" i="1"/>
  <c r="S631" i="1"/>
  <c r="S630" i="1" s="1"/>
  <c r="R631" i="1"/>
  <c r="Q631" i="1"/>
  <c r="Q630" i="1" s="1"/>
  <c r="Q629" i="1" s="1"/>
  <c r="Q623" i="1" s="1"/>
  <c r="P631" i="1"/>
  <c r="O631" i="1"/>
  <c r="O630" i="1" s="1"/>
  <c r="N631" i="1"/>
  <c r="M631" i="1"/>
  <c r="M630" i="1" s="1"/>
  <c r="M629" i="1" s="1"/>
  <c r="M623" i="1" s="1"/>
  <c r="L631" i="1"/>
  <c r="K631" i="1"/>
  <c r="K630" i="1" s="1"/>
  <c r="J631" i="1"/>
  <c r="I631" i="1"/>
  <c r="I630" i="1" s="1"/>
  <c r="I629" i="1" s="1"/>
  <c r="I623" i="1" s="1"/>
  <c r="H631" i="1"/>
  <c r="G631" i="1"/>
  <c r="F631" i="1" s="1"/>
  <c r="V630" i="1"/>
  <c r="T630" i="1"/>
  <c r="R630" i="1"/>
  <c r="P630" i="1"/>
  <c r="N630" i="1"/>
  <c r="L630" i="1"/>
  <c r="J630" i="1"/>
  <c r="H630" i="1"/>
  <c r="S629" i="1"/>
  <c r="S623" i="1" s="1"/>
  <c r="O629" i="1"/>
  <c r="O623" i="1" s="1"/>
  <c r="K629" i="1"/>
  <c r="K623" i="1" s="1"/>
  <c r="W628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V623" i="1"/>
  <c r="T623" i="1"/>
  <c r="R623" i="1"/>
  <c r="P623" i="1"/>
  <c r="N623" i="1"/>
  <c r="L623" i="1"/>
  <c r="J623" i="1"/>
  <c r="H623" i="1"/>
  <c r="W622" i="1"/>
  <c r="W621" i="1"/>
  <c r="G621" i="1" s="1"/>
  <c r="F621" i="1"/>
  <c r="W620" i="1"/>
  <c r="G620" i="1"/>
  <c r="F620" i="1" s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 s="1"/>
  <c r="W618" i="1"/>
  <c r="W617" i="1" s="1"/>
  <c r="G617" i="1" s="1"/>
  <c r="F617" i="1" s="1"/>
  <c r="V618" i="1"/>
  <c r="U618" i="1"/>
  <c r="U617" i="1" s="1"/>
  <c r="T618" i="1"/>
  <c r="S618" i="1"/>
  <c r="S617" i="1" s="1"/>
  <c r="R618" i="1"/>
  <c r="Q618" i="1"/>
  <c r="Q617" i="1" s="1"/>
  <c r="P618" i="1"/>
  <c r="O618" i="1"/>
  <c r="O617" i="1" s="1"/>
  <c r="N618" i="1"/>
  <c r="M618" i="1"/>
  <c r="M617" i="1" s="1"/>
  <c r="L618" i="1"/>
  <c r="K618" i="1"/>
  <c r="K617" i="1" s="1"/>
  <c r="J618" i="1"/>
  <c r="I618" i="1"/>
  <c r="I617" i="1" s="1"/>
  <c r="H618" i="1"/>
  <c r="G618" i="1"/>
  <c r="F618" i="1" s="1"/>
  <c r="V617" i="1"/>
  <c r="T617" i="1"/>
  <c r="R617" i="1"/>
  <c r="P617" i="1"/>
  <c r="N617" i="1"/>
  <c r="L617" i="1"/>
  <c r="J617" i="1"/>
  <c r="H617" i="1"/>
  <c r="W616" i="1"/>
  <c r="G616" i="1" s="1"/>
  <c r="F616" i="1" s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W615" i="1"/>
  <c r="G615" i="1" s="1"/>
  <c r="F615" i="1" s="1"/>
  <c r="W614" i="1"/>
  <c r="G614" i="1"/>
  <c r="F614" i="1" s="1"/>
  <c r="W613" i="1"/>
  <c r="G613" i="1" s="1"/>
  <c r="F613" i="1" s="1"/>
  <c r="W612" i="1"/>
  <c r="G612" i="1"/>
  <c r="F612" i="1" s="1"/>
  <c r="W611" i="1"/>
  <c r="G611" i="1" s="1"/>
  <c r="F611" i="1" s="1"/>
  <c r="W610" i="1"/>
  <c r="G610" i="1"/>
  <c r="F610" i="1" s="1"/>
  <c r="W609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V607" i="1"/>
  <c r="V606" i="1" s="1"/>
  <c r="V565" i="1" s="1"/>
  <c r="U607" i="1"/>
  <c r="T607" i="1"/>
  <c r="T606" i="1" s="1"/>
  <c r="T565" i="1" s="1"/>
  <c r="S607" i="1"/>
  <c r="R607" i="1"/>
  <c r="R606" i="1" s="1"/>
  <c r="R565" i="1" s="1"/>
  <c r="Q607" i="1"/>
  <c r="P607" i="1"/>
  <c r="P606" i="1" s="1"/>
  <c r="P565" i="1" s="1"/>
  <c r="O607" i="1"/>
  <c r="N607" i="1"/>
  <c r="N606" i="1" s="1"/>
  <c r="N565" i="1" s="1"/>
  <c r="M607" i="1"/>
  <c r="L607" i="1"/>
  <c r="L606" i="1" s="1"/>
  <c r="L565" i="1" s="1"/>
  <c r="K607" i="1"/>
  <c r="J607" i="1"/>
  <c r="J606" i="1" s="1"/>
  <c r="J565" i="1" s="1"/>
  <c r="I607" i="1"/>
  <c r="H607" i="1"/>
  <c r="H606" i="1" s="1"/>
  <c r="H565" i="1" s="1"/>
  <c r="U606" i="1"/>
  <c r="S606" i="1"/>
  <c r="Q606" i="1"/>
  <c r="O606" i="1"/>
  <c r="M606" i="1"/>
  <c r="K606" i="1"/>
  <c r="I606" i="1"/>
  <c r="W605" i="1"/>
  <c r="G605" i="1"/>
  <c r="F605" i="1" s="1"/>
  <c r="W604" i="1"/>
  <c r="G604" i="1"/>
  <c r="F604" i="1"/>
  <c r="W603" i="1"/>
  <c r="G603" i="1"/>
  <c r="F603" i="1" s="1"/>
  <c r="W602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W598" i="1"/>
  <c r="G598" i="1"/>
  <c r="F598" i="1" s="1"/>
  <c r="W597" i="1"/>
  <c r="G597" i="1" s="1"/>
  <c r="F597" i="1"/>
  <c r="W596" i="1"/>
  <c r="G596" i="1"/>
  <c r="F596" i="1" s="1"/>
  <c r="W595" i="1"/>
  <c r="G595" i="1" s="1"/>
  <c r="F595" i="1"/>
  <c r="W594" i="1"/>
  <c r="G594" i="1"/>
  <c r="F594" i="1" s="1"/>
  <c r="W593" i="1"/>
  <c r="G593" i="1" s="1"/>
  <c r="F593" i="1"/>
  <c r="W592" i="1"/>
  <c r="G592" i="1"/>
  <c r="F592" i="1" s="1"/>
  <c r="W591" i="1"/>
  <c r="G591" i="1" s="1"/>
  <c r="F591" i="1"/>
  <c r="W590" i="1"/>
  <c r="G590" i="1"/>
  <c r="F590" i="1" s="1"/>
  <c r="W589" i="1"/>
  <c r="G589" i="1" s="1"/>
  <c r="F589" i="1"/>
  <c r="W588" i="1"/>
  <c r="G588" i="1"/>
  <c r="F588" i="1" s="1"/>
  <c r="W587" i="1"/>
  <c r="G587" i="1" s="1"/>
  <c r="F587" i="1"/>
  <c r="W586" i="1"/>
  <c r="G586" i="1"/>
  <c r="F586" i="1" s="1"/>
  <c r="W585" i="1"/>
  <c r="G585" i="1" s="1"/>
  <c r="F585" i="1"/>
  <c r="W584" i="1"/>
  <c r="G584" i="1"/>
  <c r="F584" i="1" s="1"/>
  <c r="W583" i="1"/>
  <c r="G583" i="1" s="1"/>
  <c r="F583" i="1"/>
  <c r="W582" i="1"/>
  <c r="G582" i="1"/>
  <c r="F582" i="1" s="1"/>
  <c r="W581" i="1"/>
  <c r="G581" i="1" s="1"/>
  <c r="F581" i="1"/>
  <c r="W580" i="1"/>
  <c r="G580" i="1"/>
  <c r="F580" i="1" s="1"/>
  <c r="W579" i="1"/>
  <c r="G579" i="1" s="1"/>
  <c r="F579" i="1"/>
  <c r="W578" i="1"/>
  <c r="G578" i="1"/>
  <c r="F578" i="1" s="1"/>
  <c r="W577" i="1"/>
  <c r="G577" i="1" s="1"/>
  <c r="F577" i="1"/>
  <c r="W576" i="1"/>
  <c r="G576" i="1"/>
  <c r="F576" i="1" s="1"/>
  <c r="W575" i="1"/>
  <c r="G575" i="1" s="1"/>
  <c r="F575" i="1"/>
  <c r="W574" i="1"/>
  <c r="G574" i="1"/>
  <c r="F574" i="1" s="1"/>
  <c r="W573" i="1"/>
  <c r="G573" i="1" s="1"/>
  <c r="F573" i="1"/>
  <c r="W572" i="1"/>
  <c r="G572" i="1"/>
  <c r="F572" i="1" s="1"/>
  <c r="W571" i="1"/>
  <c r="G571" i="1" s="1"/>
  <c r="F571" i="1"/>
  <c r="W570" i="1"/>
  <c r="G570" i="1"/>
  <c r="F570" i="1" s="1"/>
  <c r="W569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U565" i="1"/>
  <c r="S565" i="1"/>
  <c r="Q565" i="1"/>
  <c r="O565" i="1"/>
  <c r="M565" i="1"/>
  <c r="K565" i="1"/>
  <c r="I565" i="1"/>
  <c r="W564" i="1"/>
  <c r="G564" i="1"/>
  <c r="F564" i="1" s="1"/>
  <c r="W563" i="1"/>
  <c r="G563" i="1" s="1"/>
  <c r="F563" i="1"/>
  <c r="W562" i="1"/>
  <c r="G562" i="1"/>
  <c r="F562" i="1" s="1"/>
  <c r="W561" i="1"/>
  <c r="G561" i="1" s="1"/>
  <c r="F561" i="1"/>
  <c r="W560" i="1"/>
  <c r="G560" i="1"/>
  <c r="F560" i="1" s="1"/>
  <c r="W559" i="1"/>
  <c r="G559" i="1" s="1"/>
  <c r="F559" i="1"/>
  <c r="W558" i="1"/>
  <c r="G558" i="1"/>
  <c r="F558" i="1" s="1"/>
  <c r="W557" i="1"/>
  <c r="G557" i="1" s="1"/>
  <c r="F557" i="1"/>
  <c r="W556" i="1"/>
  <c r="G556" i="1"/>
  <c r="F556" i="1" s="1"/>
  <c r="W555" i="1"/>
  <c r="G555" i="1" s="1"/>
  <c r="F555" i="1"/>
  <c r="W554" i="1"/>
  <c r="G554" i="1"/>
  <c r="F554" i="1" s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 s="1"/>
  <c r="W552" i="1"/>
  <c r="W551" i="1" s="1"/>
  <c r="G551" i="1" s="1"/>
  <c r="F551" i="1" s="1"/>
  <c r="V552" i="1"/>
  <c r="U552" i="1"/>
  <c r="U551" i="1" s="1"/>
  <c r="T552" i="1"/>
  <c r="S552" i="1"/>
  <c r="S551" i="1" s="1"/>
  <c r="R552" i="1"/>
  <c r="Q552" i="1"/>
  <c r="Q551" i="1" s="1"/>
  <c r="P552" i="1"/>
  <c r="O552" i="1"/>
  <c r="O551" i="1" s="1"/>
  <c r="N552" i="1"/>
  <c r="M552" i="1"/>
  <c r="M551" i="1" s="1"/>
  <c r="L552" i="1"/>
  <c r="K552" i="1"/>
  <c r="K551" i="1" s="1"/>
  <c r="J552" i="1"/>
  <c r="I552" i="1"/>
  <c r="I551" i="1" s="1"/>
  <c r="H552" i="1"/>
  <c r="G552" i="1"/>
  <c r="F552" i="1" s="1"/>
  <c r="V551" i="1"/>
  <c r="T551" i="1"/>
  <c r="R551" i="1"/>
  <c r="P551" i="1"/>
  <c r="N551" i="1"/>
  <c r="L551" i="1"/>
  <c r="J551" i="1"/>
  <c r="H551" i="1"/>
  <c r="W550" i="1"/>
  <c r="G550" i="1" s="1"/>
  <c r="F550" i="1" s="1"/>
  <c r="W549" i="1"/>
  <c r="G549" i="1"/>
  <c r="F549" i="1" s="1"/>
  <c r="W548" i="1"/>
  <c r="W547" i="1" s="1"/>
  <c r="G547" i="1" s="1"/>
  <c r="F547" i="1" s="1"/>
  <c r="V548" i="1"/>
  <c r="U548" i="1"/>
  <c r="U547" i="1" s="1"/>
  <c r="U529" i="1" s="1"/>
  <c r="U528" i="1" s="1"/>
  <c r="U527" i="1" s="1"/>
  <c r="U526" i="1" s="1"/>
  <c r="T548" i="1"/>
  <c r="S548" i="1"/>
  <c r="S547" i="1" s="1"/>
  <c r="S529" i="1" s="1"/>
  <c r="S528" i="1" s="1"/>
  <c r="S527" i="1" s="1"/>
  <c r="R548" i="1"/>
  <c r="Q548" i="1"/>
  <c r="Q547" i="1" s="1"/>
  <c r="Q529" i="1" s="1"/>
  <c r="Q528" i="1" s="1"/>
  <c r="P548" i="1"/>
  <c r="O548" i="1"/>
  <c r="O547" i="1" s="1"/>
  <c r="O529" i="1" s="1"/>
  <c r="O528" i="1" s="1"/>
  <c r="O527" i="1" s="1"/>
  <c r="O526" i="1" s="1"/>
  <c r="N548" i="1"/>
  <c r="M548" i="1"/>
  <c r="M547" i="1" s="1"/>
  <c r="M529" i="1" s="1"/>
  <c r="M528" i="1" s="1"/>
  <c r="M527" i="1" s="1"/>
  <c r="M526" i="1" s="1"/>
  <c r="L548" i="1"/>
  <c r="K548" i="1"/>
  <c r="K547" i="1" s="1"/>
  <c r="K529" i="1" s="1"/>
  <c r="K528" i="1" s="1"/>
  <c r="K527" i="1" s="1"/>
  <c r="J548" i="1"/>
  <c r="I548" i="1"/>
  <c r="I547" i="1" s="1"/>
  <c r="I529" i="1" s="1"/>
  <c r="I528" i="1" s="1"/>
  <c r="H548" i="1"/>
  <c r="G548" i="1"/>
  <c r="F548" i="1" s="1"/>
  <c r="V547" i="1"/>
  <c r="T547" i="1"/>
  <c r="R547" i="1"/>
  <c r="P547" i="1"/>
  <c r="N547" i="1"/>
  <c r="L547" i="1"/>
  <c r="J547" i="1"/>
  <c r="H547" i="1"/>
  <c r="W546" i="1"/>
  <c r="G546" i="1" s="1"/>
  <c r="F546" i="1" s="1"/>
  <c r="W545" i="1"/>
  <c r="G545" i="1"/>
  <c r="F545" i="1" s="1"/>
  <c r="W544" i="1"/>
  <c r="G544" i="1" s="1"/>
  <c r="F544" i="1" s="1"/>
  <c r="W543" i="1"/>
  <c r="G543" i="1"/>
  <c r="F543" i="1" s="1"/>
  <c r="W542" i="1"/>
  <c r="G542" i="1" s="1"/>
  <c r="F542" i="1" s="1"/>
  <c r="W541" i="1"/>
  <c r="G541" i="1"/>
  <c r="F541" i="1" s="1"/>
  <c r="W540" i="1"/>
  <c r="G540" i="1" s="1"/>
  <c r="F540" i="1" s="1"/>
  <c r="W539" i="1"/>
  <c r="G539" i="1"/>
  <c r="F539" i="1" s="1"/>
  <c r="W538" i="1"/>
  <c r="G538" i="1" s="1"/>
  <c r="F538" i="1" s="1"/>
  <c r="W537" i="1"/>
  <c r="G537" i="1"/>
  <c r="F537" i="1" s="1"/>
  <c r="W536" i="1"/>
  <c r="G536" i="1" s="1"/>
  <c r="F536" i="1" s="1"/>
  <c r="W535" i="1"/>
  <c r="G535" i="1"/>
  <c r="F535" i="1" s="1"/>
  <c r="W534" i="1"/>
  <c r="G534" i="1" s="1"/>
  <c r="F534" i="1" s="1"/>
  <c r="W533" i="1"/>
  <c r="G533" i="1"/>
  <c r="F533" i="1" s="1"/>
  <c r="W532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V530" i="1"/>
  <c r="V529" i="1" s="1"/>
  <c r="V528" i="1" s="1"/>
  <c r="V527" i="1" s="1"/>
  <c r="V526" i="1" s="1"/>
  <c r="U530" i="1"/>
  <c r="T530" i="1"/>
  <c r="T529" i="1" s="1"/>
  <c r="S530" i="1"/>
  <c r="R530" i="1"/>
  <c r="Q530" i="1"/>
  <c r="P530" i="1"/>
  <c r="P529" i="1" s="1"/>
  <c r="P528" i="1" s="1"/>
  <c r="P527" i="1" s="1"/>
  <c r="P526" i="1" s="1"/>
  <c r="O530" i="1"/>
  <c r="N530" i="1"/>
  <c r="N529" i="1" s="1"/>
  <c r="N528" i="1" s="1"/>
  <c r="N527" i="1" s="1"/>
  <c r="N526" i="1" s="1"/>
  <c r="M530" i="1"/>
  <c r="L530" i="1"/>
  <c r="L529" i="1" s="1"/>
  <c r="K530" i="1"/>
  <c r="J530" i="1"/>
  <c r="I530" i="1"/>
  <c r="H530" i="1"/>
  <c r="H529" i="1" s="1"/>
  <c r="H528" i="1" s="1"/>
  <c r="H527" i="1" s="1"/>
  <c r="H526" i="1" s="1"/>
  <c r="R529" i="1"/>
  <c r="R528" i="1" s="1"/>
  <c r="J529" i="1"/>
  <c r="J528" i="1" s="1"/>
  <c r="T528" i="1"/>
  <c r="L528" i="1"/>
  <c r="AI527" i="1"/>
  <c r="Q527" i="1"/>
  <c r="I527" i="1"/>
  <c r="W524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Q522" i="1"/>
  <c r="V521" i="1"/>
  <c r="V520" i="1" s="1"/>
  <c r="U521" i="1"/>
  <c r="T521" i="1"/>
  <c r="T520" i="1" s="1"/>
  <c r="S521" i="1"/>
  <c r="R521" i="1"/>
  <c r="R520" i="1" s="1"/>
  <c r="P521" i="1"/>
  <c r="O521" i="1"/>
  <c r="N521" i="1"/>
  <c r="M521" i="1"/>
  <c r="L521" i="1"/>
  <c r="K521" i="1"/>
  <c r="J521" i="1"/>
  <c r="I521" i="1"/>
  <c r="H521" i="1"/>
  <c r="U520" i="1"/>
  <c r="S520" i="1"/>
  <c r="P520" i="1"/>
  <c r="O520" i="1"/>
  <c r="N520" i="1"/>
  <c r="M520" i="1"/>
  <c r="L520" i="1"/>
  <c r="K520" i="1"/>
  <c r="J520" i="1"/>
  <c r="I520" i="1"/>
  <c r="H520" i="1"/>
  <c r="W519" i="1"/>
  <c r="G519" i="1"/>
  <c r="F519" i="1" s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 s="1"/>
  <c r="W517" i="1"/>
  <c r="Q517" i="1"/>
  <c r="G517" i="1"/>
  <c r="F517" i="1" s="1"/>
  <c r="W516" i="1"/>
  <c r="W515" i="1" s="1"/>
  <c r="G515" i="1" s="1"/>
  <c r="F515" i="1" s="1"/>
  <c r="V516" i="1"/>
  <c r="U516" i="1"/>
  <c r="U515" i="1" s="1"/>
  <c r="T516" i="1"/>
  <c r="S516" i="1"/>
  <c r="S515" i="1" s="1"/>
  <c r="R516" i="1"/>
  <c r="Q516" i="1"/>
  <c r="Q515" i="1" s="1"/>
  <c r="P516" i="1"/>
  <c r="O516" i="1"/>
  <c r="O515" i="1" s="1"/>
  <c r="N516" i="1"/>
  <c r="M516" i="1"/>
  <c r="M515" i="1" s="1"/>
  <c r="L516" i="1"/>
  <c r="K516" i="1"/>
  <c r="K515" i="1" s="1"/>
  <c r="J516" i="1"/>
  <c r="I516" i="1"/>
  <c r="I515" i="1" s="1"/>
  <c r="H516" i="1"/>
  <c r="G516" i="1"/>
  <c r="F516" i="1" s="1"/>
  <c r="V515" i="1"/>
  <c r="T515" i="1"/>
  <c r="R515" i="1"/>
  <c r="P515" i="1"/>
  <c r="N515" i="1"/>
  <c r="L515" i="1"/>
  <c r="J515" i="1"/>
  <c r="H515" i="1"/>
  <c r="W514" i="1"/>
  <c r="H514" i="1"/>
  <c r="G514" i="1"/>
  <c r="F514" i="1" s="1"/>
  <c r="W513" i="1"/>
  <c r="W512" i="1"/>
  <c r="G512" i="1"/>
  <c r="F512" i="1" s="1"/>
  <c r="W511" i="1"/>
  <c r="G511" i="1" s="1"/>
  <c r="F511" i="1" s="1"/>
  <c r="W510" i="1"/>
  <c r="G510" i="1"/>
  <c r="F510" i="1" s="1"/>
  <c r="W509" i="1"/>
  <c r="G509" i="1" s="1"/>
  <c r="F509" i="1" s="1"/>
  <c r="W508" i="1"/>
  <c r="G508" i="1"/>
  <c r="F508" i="1" s="1"/>
  <c r="W507" i="1"/>
  <c r="G507" i="1" s="1"/>
  <c r="F507" i="1" s="1"/>
  <c r="W506" i="1"/>
  <c r="G506" i="1"/>
  <c r="F506" i="1" s="1"/>
  <c r="V505" i="1"/>
  <c r="U505" i="1"/>
  <c r="U494" i="1" s="1"/>
  <c r="U493" i="1" s="1"/>
  <c r="T505" i="1"/>
  <c r="S505" i="1"/>
  <c r="S494" i="1" s="1"/>
  <c r="S493" i="1" s="1"/>
  <c r="R505" i="1"/>
  <c r="Q505" i="1"/>
  <c r="P505" i="1"/>
  <c r="O505" i="1"/>
  <c r="O494" i="1" s="1"/>
  <c r="O493" i="1" s="1"/>
  <c r="N505" i="1"/>
  <c r="M505" i="1"/>
  <c r="M494" i="1" s="1"/>
  <c r="M493" i="1" s="1"/>
  <c r="L505" i="1"/>
  <c r="K505" i="1"/>
  <c r="K494" i="1" s="1"/>
  <c r="K493" i="1" s="1"/>
  <c r="J505" i="1"/>
  <c r="I505" i="1"/>
  <c r="I494" i="1" s="1"/>
  <c r="I493" i="1" s="1"/>
  <c r="H505" i="1"/>
  <c r="W504" i="1"/>
  <c r="H504" i="1"/>
  <c r="G504" i="1"/>
  <c r="F504" i="1" s="1"/>
  <c r="J503" i="1"/>
  <c r="H503" i="1"/>
  <c r="H495" i="1" s="1"/>
  <c r="Q502" i="1"/>
  <c r="H501" i="1"/>
  <c r="W501" i="1" s="1"/>
  <c r="G501" i="1" s="1"/>
  <c r="F501" i="1"/>
  <c r="H500" i="1"/>
  <c r="W500" i="1" s="1"/>
  <c r="G500" i="1" s="1"/>
  <c r="F500" i="1"/>
  <c r="W499" i="1"/>
  <c r="G499" i="1"/>
  <c r="F499" i="1" s="1"/>
  <c r="W498" i="1"/>
  <c r="H498" i="1"/>
  <c r="G498" i="1"/>
  <c r="F498" i="1" s="1"/>
  <c r="W497" i="1"/>
  <c r="G497" i="1" s="1"/>
  <c r="F497" i="1" s="1"/>
  <c r="N496" i="1"/>
  <c r="V495" i="1"/>
  <c r="V494" i="1" s="1"/>
  <c r="U495" i="1"/>
  <c r="T495" i="1"/>
  <c r="S495" i="1"/>
  <c r="R495" i="1"/>
  <c r="R494" i="1" s="1"/>
  <c r="P495" i="1"/>
  <c r="O495" i="1"/>
  <c r="M495" i="1"/>
  <c r="L495" i="1"/>
  <c r="K495" i="1"/>
  <c r="J495" i="1"/>
  <c r="I495" i="1"/>
  <c r="T494" i="1"/>
  <c r="T493" i="1" s="1"/>
  <c r="P494" i="1"/>
  <c r="L494" i="1"/>
  <c r="L493" i="1" s="1"/>
  <c r="J494" i="1"/>
  <c r="H494" i="1"/>
  <c r="H493" i="1" s="1"/>
  <c r="V493" i="1"/>
  <c r="R493" i="1"/>
  <c r="J493" i="1"/>
  <c r="W492" i="1"/>
  <c r="G492" i="1"/>
  <c r="F492" i="1" s="1"/>
  <c r="W491" i="1"/>
  <c r="G491" i="1" s="1"/>
  <c r="F491" i="1"/>
  <c r="W490" i="1"/>
  <c r="G490" i="1"/>
  <c r="F490" i="1" s="1"/>
  <c r="W489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H487" i="1"/>
  <c r="W487" i="1" s="1"/>
  <c r="G487" i="1" s="1"/>
  <c r="F487" i="1"/>
  <c r="E487" i="1"/>
  <c r="W486" i="1"/>
  <c r="W485" i="1" s="1"/>
  <c r="H486" i="1"/>
  <c r="G486" i="1"/>
  <c r="F486" i="1" s="1"/>
  <c r="E486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V484" i="1"/>
  <c r="V476" i="1" s="1"/>
  <c r="V475" i="1" s="1"/>
  <c r="U484" i="1"/>
  <c r="T484" i="1"/>
  <c r="T476" i="1" s="1"/>
  <c r="T475" i="1" s="1"/>
  <c r="S484" i="1"/>
  <c r="R484" i="1"/>
  <c r="R476" i="1" s="1"/>
  <c r="R475" i="1" s="1"/>
  <c r="Q484" i="1"/>
  <c r="P484" i="1"/>
  <c r="P476" i="1" s="1"/>
  <c r="O484" i="1"/>
  <c r="N484" i="1"/>
  <c r="N476" i="1" s="1"/>
  <c r="M484" i="1"/>
  <c r="L484" i="1"/>
  <c r="L476" i="1" s="1"/>
  <c r="L475" i="1" s="1"/>
  <c r="K484" i="1"/>
  <c r="J484" i="1"/>
  <c r="J476" i="1" s="1"/>
  <c r="J475" i="1" s="1"/>
  <c r="I484" i="1"/>
  <c r="H484" i="1"/>
  <c r="H476" i="1" s="1"/>
  <c r="H475" i="1" s="1"/>
  <c r="W483" i="1"/>
  <c r="G483" i="1"/>
  <c r="F483" i="1" s="1"/>
  <c r="W482" i="1"/>
  <c r="W481" i="1" s="1"/>
  <c r="G481" i="1" s="1"/>
  <c r="F481" i="1" s="1"/>
  <c r="H482" i="1"/>
  <c r="G482" i="1"/>
  <c r="F482" i="1" s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W480" i="1"/>
  <c r="O480" i="1"/>
  <c r="G480" i="1"/>
  <c r="F480" i="1" s="1"/>
  <c r="W479" i="1"/>
  <c r="O479" i="1"/>
  <c r="G479" i="1"/>
  <c r="F479" i="1" s="1"/>
  <c r="W478" i="1"/>
  <c r="W477" i="1" s="1"/>
  <c r="G477" i="1" s="1"/>
  <c r="F477" i="1" s="1"/>
  <c r="V478" i="1"/>
  <c r="U478" i="1"/>
  <c r="U477" i="1" s="1"/>
  <c r="U476" i="1" s="1"/>
  <c r="T478" i="1"/>
  <c r="S478" i="1"/>
  <c r="S477" i="1" s="1"/>
  <c r="R478" i="1"/>
  <c r="Q478" i="1"/>
  <c r="Q477" i="1" s="1"/>
  <c r="Q476" i="1" s="1"/>
  <c r="P478" i="1"/>
  <c r="O478" i="1"/>
  <c r="O477" i="1" s="1"/>
  <c r="N478" i="1"/>
  <c r="M478" i="1"/>
  <c r="M477" i="1" s="1"/>
  <c r="M476" i="1" s="1"/>
  <c r="L478" i="1"/>
  <c r="K478" i="1"/>
  <c r="K477" i="1" s="1"/>
  <c r="J478" i="1"/>
  <c r="I478" i="1"/>
  <c r="I477" i="1" s="1"/>
  <c r="I476" i="1" s="1"/>
  <c r="I475" i="1" s="1"/>
  <c r="H478" i="1"/>
  <c r="G478" i="1"/>
  <c r="F478" i="1" s="1"/>
  <c r="V477" i="1"/>
  <c r="T477" i="1"/>
  <c r="R477" i="1"/>
  <c r="P477" i="1"/>
  <c r="N477" i="1"/>
  <c r="L477" i="1"/>
  <c r="J477" i="1"/>
  <c r="H477" i="1"/>
  <c r="S476" i="1"/>
  <c r="S475" i="1" s="1"/>
  <c r="O476" i="1"/>
  <c r="O475" i="1" s="1"/>
  <c r="K476" i="1"/>
  <c r="K475" i="1" s="1"/>
  <c r="U475" i="1"/>
  <c r="M475" i="1"/>
  <c r="W474" i="1"/>
  <c r="G474" i="1" s="1"/>
  <c r="F474" i="1" s="1"/>
  <c r="W473" i="1"/>
  <c r="G473" i="1"/>
  <c r="F473" i="1" s="1"/>
  <c r="W472" i="1"/>
  <c r="G472" i="1" s="1"/>
  <c r="F472" i="1" s="1"/>
  <c r="W471" i="1"/>
  <c r="G471" i="1"/>
  <c r="F471" i="1" s="1"/>
  <c r="W470" i="1"/>
  <c r="G470" i="1" s="1"/>
  <c r="F470" i="1" s="1"/>
  <c r="W469" i="1"/>
  <c r="G469" i="1"/>
  <c r="F469" i="1" s="1"/>
  <c r="W468" i="1"/>
  <c r="G468" i="1" s="1"/>
  <c r="F468" i="1" s="1"/>
  <c r="W467" i="1"/>
  <c r="G467" i="1" s="1"/>
  <c r="F467" i="1" s="1"/>
  <c r="W466" i="1"/>
  <c r="G466" i="1"/>
  <c r="F466" i="1" s="1"/>
  <c r="W465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E463" i="1"/>
  <c r="E462" i="1"/>
  <c r="E461" i="1"/>
  <c r="U460" i="1"/>
  <c r="T460" i="1"/>
  <c r="T461" i="1" s="1"/>
  <c r="T462" i="1" s="1"/>
  <c r="T463" i="1" s="1"/>
  <c r="S460" i="1"/>
  <c r="R460" i="1"/>
  <c r="R461" i="1" s="1"/>
  <c r="R462" i="1" s="1"/>
  <c r="R463" i="1" s="1"/>
  <c r="Q460" i="1"/>
  <c r="P460" i="1"/>
  <c r="P461" i="1" s="1"/>
  <c r="P462" i="1" s="1"/>
  <c r="P463" i="1" s="1"/>
  <c r="O460" i="1"/>
  <c r="N460" i="1"/>
  <c r="N461" i="1" s="1"/>
  <c r="N462" i="1" s="1"/>
  <c r="N463" i="1" s="1"/>
  <c r="M460" i="1"/>
  <c r="L460" i="1"/>
  <c r="L461" i="1" s="1"/>
  <c r="L462" i="1" s="1"/>
  <c r="L463" i="1" s="1"/>
  <c r="K460" i="1"/>
  <c r="J460" i="1"/>
  <c r="J461" i="1" s="1"/>
  <c r="J462" i="1" s="1"/>
  <c r="J463" i="1" s="1"/>
  <c r="I460" i="1"/>
  <c r="H460" i="1"/>
  <c r="H461" i="1" s="1"/>
  <c r="E460" i="1"/>
  <c r="V459" i="1"/>
  <c r="T459" i="1"/>
  <c r="R459" i="1"/>
  <c r="P459" i="1"/>
  <c r="N459" i="1"/>
  <c r="L459" i="1"/>
  <c r="J459" i="1"/>
  <c r="W458" i="1"/>
  <c r="G458" i="1"/>
  <c r="F458" i="1" s="1"/>
  <c r="E458" i="1"/>
  <c r="W457" i="1"/>
  <c r="G457" i="1"/>
  <c r="E457" i="1"/>
  <c r="W456" i="1"/>
  <c r="G456" i="1"/>
  <c r="F456" i="1" s="1"/>
  <c r="E456" i="1"/>
  <c r="W455" i="1"/>
  <c r="G455" i="1"/>
  <c r="E455" i="1"/>
  <c r="W454" i="1"/>
  <c r="G454" i="1"/>
  <c r="F454" i="1" s="1"/>
  <c r="E454" i="1"/>
  <c r="W453" i="1"/>
  <c r="G453" i="1"/>
  <c r="E453" i="1"/>
  <c r="W452" i="1"/>
  <c r="G452" i="1"/>
  <c r="F452" i="1" s="1"/>
  <c r="E452" i="1"/>
  <c r="W451" i="1"/>
  <c r="G451" i="1"/>
  <c r="E451" i="1"/>
  <c r="W450" i="1"/>
  <c r="G450" i="1"/>
  <c r="F450" i="1" s="1"/>
  <c r="E450" i="1"/>
  <c r="W449" i="1"/>
  <c r="G449" i="1"/>
  <c r="E449" i="1"/>
  <c r="W448" i="1"/>
  <c r="V448" i="1"/>
  <c r="V447" i="1" s="1"/>
  <c r="U448" i="1"/>
  <c r="T448" i="1"/>
  <c r="S448" i="1"/>
  <c r="R448" i="1"/>
  <c r="R447" i="1" s="1"/>
  <c r="Q448" i="1"/>
  <c r="P448" i="1"/>
  <c r="O448" i="1"/>
  <c r="N448" i="1"/>
  <c r="N447" i="1" s="1"/>
  <c r="M448" i="1"/>
  <c r="L448" i="1"/>
  <c r="K448" i="1"/>
  <c r="J448" i="1"/>
  <c r="J447" i="1" s="1"/>
  <c r="I448" i="1"/>
  <c r="H448" i="1"/>
  <c r="G448" i="1"/>
  <c r="F448" i="1"/>
  <c r="T447" i="1"/>
  <c r="P447" i="1"/>
  <c r="L447" i="1"/>
  <c r="W446" i="1"/>
  <c r="G446" i="1"/>
  <c r="F446" i="1" s="1"/>
  <c r="W445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W442" i="1"/>
  <c r="G442" i="1"/>
  <c r="F442" i="1" s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 s="1"/>
  <c r="W440" i="1"/>
  <c r="V439" i="1"/>
  <c r="V434" i="1" s="1"/>
  <c r="U439" i="1"/>
  <c r="T439" i="1"/>
  <c r="T434" i="1" s="1"/>
  <c r="T433" i="1" s="1"/>
  <c r="S439" i="1"/>
  <c r="R439" i="1"/>
  <c r="R434" i="1" s="1"/>
  <c r="Q439" i="1"/>
  <c r="P439" i="1"/>
  <c r="P434" i="1" s="1"/>
  <c r="P433" i="1" s="1"/>
  <c r="O439" i="1"/>
  <c r="N439" i="1"/>
  <c r="N434" i="1" s="1"/>
  <c r="M439" i="1"/>
  <c r="L439" i="1"/>
  <c r="L434" i="1" s="1"/>
  <c r="L433" i="1" s="1"/>
  <c r="K439" i="1"/>
  <c r="J439" i="1"/>
  <c r="J434" i="1" s="1"/>
  <c r="I439" i="1"/>
  <c r="H439" i="1"/>
  <c r="H434" i="1" s="1"/>
  <c r="W438" i="1"/>
  <c r="G438" i="1"/>
  <c r="F438" i="1" s="1"/>
  <c r="W437" i="1"/>
  <c r="G437" i="1" s="1"/>
  <c r="F437" i="1" s="1"/>
  <c r="W436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U434" i="1"/>
  <c r="S434" i="1"/>
  <c r="Q434" i="1"/>
  <c r="O434" i="1"/>
  <c r="M434" i="1"/>
  <c r="K434" i="1"/>
  <c r="I434" i="1"/>
  <c r="W432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H430" i="1"/>
  <c r="W430" i="1" s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V428" i="1"/>
  <c r="V415" i="1" s="1"/>
  <c r="U428" i="1"/>
  <c r="T428" i="1"/>
  <c r="T415" i="1" s="1"/>
  <c r="S428" i="1"/>
  <c r="R428" i="1"/>
  <c r="R415" i="1" s="1"/>
  <c r="Q428" i="1"/>
  <c r="P428" i="1"/>
  <c r="P415" i="1" s="1"/>
  <c r="O428" i="1"/>
  <c r="N428" i="1"/>
  <c r="N415" i="1" s="1"/>
  <c r="M428" i="1"/>
  <c r="L428" i="1"/>
  <c r="L415" i="1" s="1"/>
  <c r="K428" i="1"/>
  <c r="J428" i="1"/>
  <c r="I428" i="1"/>
  <c r="H428" i="1"/>
  <c r="H415" i="1" s="1"/>
  <c r="W427" i="1"/>
  <c r="G427" i="1"/>
  <c r="F427" i="1" s="1"/>
  <c r="W426" i="1"/>
  <c r="W425" i="1" s="1"/>
  <c r="G425" i="1" s="1"/>
  <c r="F425" i="1" s="1"/>
  <c r="Q426" i="1"/>
  <c r="G426" i="1"/>
  <c r="F426" i="1" s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W424" i="1"/>
  <c r="G424" i="1" s="1"/>
  <c r="F424" i="1" s="1"/>
  <c r="W423" i="1"/>
  <c r="G423" i="1"/>
  <c r="F423" i="1" s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I416" i="1" s="1"/>
  <c r="I415" i="1" s="1"/>
  <c r="H422" i="1"/>
  <c r="G422" i="1"/>
  <c r="F422" i="1" s="1"/>
  <c r="W421" i="1"/>
  <c r="G421" i="1" s="1"/>
  <c r="F421" i="1"/>
  <c r="W420" i="1"/>
  <c r="G420" i="1"/>
  <c r="F420" i="1" s="1"/>
  <c r="W419" i="1"/>
  <c r="G419" i="1" s="1"/>
  <c r="F419" i="1"/>
  <c r="J418" i="1"/>
  <c r="E418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I417" i="1"/>
  <c r="H417" i="1"/>
  <c r="V416" i="1"/>
  <c r="U416" i="1"/>
  <c r="U415" i="1" s="1"/>
  <c r="T416" i="1"/>
  <c r="S416" i="1"/>
  <c r="R416" i="1"/>
  <c r="Q416" i="1"/>
  <c r="Q415" i="1" s="1"/>
  <c r="P416" i="1"/>
  <c r="O416" i="1"/>
  <c r="N416" i="1"/>
  <c r="M416" i="1"/>
  <c r="M415" i="1" s="1"/>
  <c r="L416" i="1"/>
  <c r="K416" i="1"/>
  <c r="H416" i="1"/>
  <c r="S415" i="1"/>
  <c r="O415" i="1"/>
  <c r="K415" i="1"/>
  <c r="W414" i="1"/>
  <c r="G414" i="1" s="1"/>
  <c r="F414" i="1"/>
  <c r="W413" i="1"/>
  <c r="G413" i="1"/>
  <c r="F413" i="1" s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 s="1"/>
  <c r="W411" i="1"/>
  <c r="G411" i="1" s="1"/>
  <c r="F411" i="1" s="1"/>
  <c r="W410" i="1"/>
  <c r="G410" i="1"/>
  <c r="F410" i="1" s="1"/>
  <c r="W409" i="1"/>
  <c r="W408" i="1" s="1"/>
  <c r="G408" i="1" s="1"/>
  <c r="F408" i="1" s="1"/>
  <c r="V409" i="1"/>
  <c r="U409" i="1"/>
  <c r="U408" i="1" s="1"/>
  <c r="T409" i="1"/>
  <c r="S409" i="1"/>
  <c r="S408" i="1" s="1"/>
  <c r="R409" i="1"/>
  <c r="Q409" i="1"/>
  <c r="Q408" i="1" s="1"/>
  <c r="P409" i="1"/>
  <c r="O409" i="1"/>
  <c r="O408" i="1" s="1"/>
  <c r="N409" i="1"/>
  <c r="M409" i="1"/>
  <c r="M408" i="1" s="1"/>
  <c r="L409" i="1"/>
  <c r="K409" i="1"/>
  <c r="K408" i="1" s="1"/>
  <c r="J409" i="1"/>
  <c r="I409" i="1"/>
  <c r="I408" i="1" s="1"/>
  <c r="H409" i="1"/>
  <c r="G409" i="1"/>
  <c r="F409" i="1" s="1"/>
  <c r="V408" i="1"/>
  <c r="T408" i="1"/>
  <c r="R408" i="1"/>
  <c r="P408" i="1"/>
  <c r="N408" i="1"/>
  <c r="L408" i="1"/>
  <c r="J408" i="1"/>
  <c r="H408" i="1"/>
  <c r="W407" i="1"/>
  <c r="H407" i="1"/>
  <c r="G407" i="1"/>
  <c r="F407" i="1" s="1"/>
  <c r="R406" i="1"/>
  <c r="Q406" i="1"/>
  <c r="O406" i="1"/>
  <c r="N406" i="1"/>
  <c r="N405" i="1" s="1"/>
  <c r="M406" i="1"/>
  <c r="V405" i="1"/>
  <c r="U405" i="1"/>
  <c r="U399" i="1" s="1"/>
  <c r="T405" i="1"/>
  <c r="S405" i="1"/>
  <c r="S399" i="1" s="1"/>
  <c r="R405" i="1"/>
  <c r="Q405" i="1"/>
  <c r="Q399" i="1" s="1"/>
  <c r="P405" i="1"/>
  <c r="O405" i="1"/>
  <c r="O399" i="1" s="1"/>
  <c r="M405" i="1"/>
  <c r="M399" i="1" s="1"/>
  <c r="L405" i="1"/>
  <c r="K405" i="1"/>
  <c r="K399" i="1" s="1"/>
  <c r="J405" i="1"/>
  <c r="I405" i="1"/>
  <c r="I399" i="1" s="1"/>
  <c r="H405" i="1"/>
  <c r="W404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W402" i="1"/>
  <c r="G402" i="1"/>
  <c r="F402" i="1" s="1"/>
  <c r="W401" i="1"/>
  <c r="V400" i="1"/>
  <c r="U400" i="1"/>
  <c r="T400" i="1"/>
  <c r="T399" i="1" s="1"/>
  <c r="T398" i="1" s="1"/>
  <c r="S400" i="1"/>
  <c r="R400" i="1"/>
  <c r="Q400" i="1"/>
  <c r="P400" i="1"/>
  <c r="P399" i="1" s="1"/>
  <c r="P398" i="1" s="1"/>
  <c r="O400" i="1"/>
  <c r="N400" i="1"/>
  <c r="M400" i="1"/>
  <c r="L400" i="1"/>
  <c r="L399" i="1" s="1"/>
  <c r="L398" i="1" s="1"/>
  <c r="K400" i="1"/>
  <c r="J400" i="1"/>
  <c r="I400" i="1"/>
  <c r="H400" i="1"/>
  <c r="H399" i="1" s="1"/>
  <c r="H398" i="1" s="1"/>
  <c r="V399" i="1"/>
  <c r="V398" i="1" s="1"/>
  <c r="R399" i="1"/>
  <c r="R398" i="1" s="1"/>
  <c r="N399" i="1"/>
  <c r="N398" i="1" s="1"/>
  <c r="J399" i="1"/>
  <c r="J398" i="1" s="1"/>
  <c r="W397" i="1"/>
  <c r="G397" i="1"/>
  <c r="F397" i="1" s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 s="1"/>
  <c r="W395" i="1"/>
  <c r="G395" i="1" s="1"/>
  <c r="F395" i="1"/>
  <c r="W394" i="1"/>
  <c r="G394" i="1"/>
  <c r="F394" i="1" s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 s="1"/>
  <c r="W392" i="1"/>
  <c r="V392" i="1"/>
  <c r="U392" i="1"/>
  <c r="U386" i="1" s="1"/>
  <c r="T392" i="1"/>
  <c r="S392" i="1"/>
  <c r="S386" i="1" s="1"/>
  <c r="R392" i="1"/>
  <c r="Q392" i="1"/>
  <c r="Q386" i="1" s="1"/>
  <c r="P392" i="1"/>
  <c r="O392" i="1"/>
  <c r="O386" i="1" s="1"/>
  <c r="N392" i="1"/>
  <c r="M392" i="1"/>
  <c r="M386" i="1" s="1"/>
  <c r="L392" i="1"/>
  <c r="K392" i="1"/>
  <c r="K386" i="1" s="1"/>
  <c r="J392" i="1"/>
  <c r="I392" i="1"/>
  <c r="I386" i="1" s="1"/>
  <c r="H392" i="1"/>
  <c r="G392" i="1"/>
  <c r="F392" i="1" s="1"/>
  <c r="W391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P389" i="1"/>
  <c r="W389" i="1" s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V386" i="1"/>
  <c r="T386" i="1"/>
  <c r="R386" i="1"/>
  <c r="P386" i="1"/>
  <c r="N386" i="1"/>
  <c r="L386" i="1"/>
  <c r="J386" i="1"/>
  <c r="H386" i="1"/>
  <c r="W385" i="1"/>
  <c r="G385" i="1"/>
  <c r="F385" i="1" s="1"/>
  <c r="W384" i="1"/>
  <c r="W383" i="1" s="1"/>
  <c r="G383" i="1" s="1"/>
  <c r="F383" i="1" s="1"/>
  <c r="V384" i="1"/>
  <c r="U384" i="1"/>
  <c r="U383" i="1" s="1"/>
  <c r="T384" i="1"/>
  <c r="S384" i="1"/>
  <c r="S383" i="1" s="1"/>
  <c r="R384" i="1"/>
  <c r="Q384" i="1"/>
  <c r="Q383" i="1" s="1"/>
  <c r="P384" i="1"/>
  <c r="O384" i="1"/>
  <c r="O383" i="1" s="1"/>
  <c r="N384" i="1"/>
  <c r="M384" i="1"/>
  <c r="L384" i="1"/>
  <c r="K384" i="1"/>
  <c r="J384" i="1"/>
  <c r="I384" i="1"/>
  <c r="H384" i="1"/>
  <c r="G384" i="1"/>
  <c r="F384" i="1" s="1"/>
  <c r="V383" i="1"/>
  <c r="T383" i="1"/>
  <c r="R383" i="1"/>
  <c r="P383" i="1"/>
  <c r="N383" i="1"/>
  <c r="M383" i="1"/>
  <c r="L383" i="1"/>
  <c r="K383" i="1"/>
  <c r="J383" i="1"/>
  <c r="I383" i="1"/>
  <c r="H383" i="1"/>
  <c r="W382" i="1"/>
  <c r="G382" i="1" s="1"/>
  <c r="F382" i="1" s="1"/>
  <c r="W381" i="1"/>
  <c r="G381" i="1"/>
  <c r="F381" i="1" s="1"/>
  <c r="W380" i="1"/>
  <c r="V380" i="1"/>
  <c r="U380" i="1"/>
  <c r="U373" i="1" s="1"/>
  <c r="T380" i="1"/>
  <c r="S380" i="1"/>
  <c r="S373" i="1" s="1"/>
  <c r="R380" i="1"/>
  <c r="Q380" i="1"/>
  <c r="Q373" i="1" s="1"/>
  <c r="P380" i="1"/>
  <c r="O380" i="1"/>
  <c r="O373" i="1" s="1"/>
  <c r="N380" i="1"/>
  <c r="M380" i="1"/>
  <c r="M373" i="1" s="1"/>
  <c r="L380" i="1"/>
  <c r="K380" i="1"/>
  <c r="K373" i="1" s="1"/>
  <c r="J380" i="1"/>
  <c r="I380" i="1"/>
  <c r="I373" i="1" s="1"/>
  <c r="H380" i="1"/>
  <c r="G380" i="1"/>
  <c r="F380" i="1" s="1"/>
  <c r="W379" i="1"/>
  <c r="G379" i="1" s="1"/>
  <c r="F379" i="1"/>
  <c r="W378" i="1"/>
  <c r="G378" i="1"/>
  <c r="F378" i="1" s="1"/>
  <c r="W377" i="1"/>
  <c r="W376" i="1"/>
  <c r="G376" i="1"/>
  <c r="F376" i="1" s="1"/>
  <c r="W375" i="1"/>
  <c r="V374" i="1"/>
  <c r="U374" i="1"/>
  <c r="T374" i="1"/>
  <c r="T373" i="1" s="1"/>
  <c r="S374" i="1"/>
  <c r="R374" i="1"/>
  <c r="Q374" i="1"/>
  <c r="P374" i="1"/>
  <c r="P373" i="1" s="1"/>
  <c r="O374" i="1"/>
  <c r="N374" i="1"/>
  <c r="M374" i="1"/>
  <c r="L374" i="1"/>
  <c r="L373" i="1" s="1"/>
  <c r="K374" i="1"/>
  <c r="J374" i="1"/>
  <c r="I374" i="1"/>
  <c r="H374" i="1"/>
  <c r="H373" i="1" s="1"/>
  <c r="V373" i="1"/>
  <c r="R373" i="1"/>
  <c r="N373" i="1"/>
  <c r="J373" i="1"/>
  <c r="W372" i="1"/>
  <c r="G372" i="1"/>
  <c r="F372" i="1" s="1"/>
  <c r="W371" i="1"/>
  <c r="V371" i="1"/>
  <c r="U371" i="1"/>
  <c r="U368" i="1" s="1"/>
  <c r="T371" i="1"/>
  <c r="S371" i="1"/>
  <c r="S368" i="1" s="1"/>
  <c r="R371" i="1"/>
  <c r="Q371" i="1"/>
  <c r="Q368" i="1" s="1"/>
  <c r="P371" i="1"/>
  <c r="O371" i="1"/>
  <c r="O368" i="1" s="1"/>
  <c r="N371" i="1"/>
  <c r="M371" i="1"/>
  <c r="M368" i="1" s="1"/>
  <c r="L371" i="1"/>
  <c r="K371" i="1"/>
  <c r="K368" i="1" s="1"/>
  <c r="J371" i="1"/>
  <c r="I371" i="1"/>
  <c r="I368" i="1" s="1"/>
  <c r="H371" i="1"/>
  <c r="G371" i="1"/>
  <c r="F371" i="1" s="1"/>
  <c r="W370" i="1"/>
  <c r="V369" i="1"/>
  <c r="U369" i="1"/>
  <c r="T369" i="1"/>
  <c r="T368" i="1" s="1"/>
  <c r="T338" i="1" s="1"/>
  <c r="S369" i="1"/>
  <c r="R369" i="1"/>
  <c r="Q369" i="1"/>
  <c r="P369" i="1"/>
  <c r="P368" i="1" s="1"/>
  <c r="P338" i="1" s="1"/>
  <c r="O369" i="1"/>
  <c r="N369" i="1"/>
  <c r="M369" i="1"/>
  <c r="L369" i="1"/>
  <c r="L368" i="1" s="1"/>
  <c r="L338" i="1" s="1"/>
  <c r="K369" i="1"/>
  <c r="J369" i="1"/>
  <c r="I369" i="1"/>
  <c r="H369" i="1"/>
  <c r="H368" i="1" s="1"/>
  <c r="H338" i="1" s="1"/>
  <c r="V368" i="1"/>
  <c r="R368" i="1"/>
  <c r="N368" i="1"/>
  <c r="J368" i="1"/>
  <c r="R367" i="1"/>
  <c r="W367" i="1" s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W365" i="1"/>
  <c r="G365" i="1"/>
  <c r="F365" i="1" s="1"/>
  <c r="W364" i="1"/>
  <c r="V364" i="1"/>
  <c r="U364" i="1"/>
  <c r="U359" i="1" s="1"/>
  <c r="T364" i="1"/>
  <c r="S364" i="1"/>
  <c r="S359" i="1" s="1"/>
  <c r="R364" i="1"/>
  <c r="Q364" i="1"/>
  <c r="Q359" i="1" s="1"/>
  <c r="P364" i="1"/>
  <c r="O364" i="1"/>
  <c r="O359" i="1" s="1"/>
  <c r="N364" i="1"/>
  <c r="M364" i="1"/>
  <c r="M359" i="1" s="1"/>
  <c r="L364" i="1"/>
  <c r="K364" i="1"/>
  <c r="K359" i="1" s="1"/>
  <c r="J364" i="1"/>
  <c r="I364" i="1"/>
  <c r="I359" i="1" s="1"/>
  <c r="H364" i="1"/>
  <c r="G364" i="1"/>
  <c r="F364" i="1" s="1"/>
  <c r="W363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R361" i="1"/>
  <c r="W361" i="1" s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V359" i="1"/>
  <c r="T359" i="1"/>
  <c r="R359" i="1"/>
  <c r="P359" i="1"/>
  <c r="N359" i="1"/>
  <c r="L359" i="1"/>
  <c r="J359" i="1"/>
  <c r="H359" i="1"/>
  <c r="W358" i="1"/>
  <c r="G358" i="1"/>
  <c r="F358" i="1" s="1"/>
  <c r="W357" i="1"/>
  <c r="V357" i="1"/>
  <c r="U357" i="1"/>
  <c r="U354" i="1" s="1"/>
  <c r="T357" i="1"/>
  <c r="S357" i="1"/>
  <c r="S354" i="1" s="1"/>
  <c r="R357" i="1"/>
  <c r="Q357" i="1"/>
  <c r="Q354" i="1" s="1"/>
  <c r="P357" i="1"/>
  <c r="O357" i="1"/>
  <c r="O354" i="1" s="1"/>
  <c r="N357" i="1"/>
  <c r="M357" i="1"/>
  <c r="M354" i="1" s="1"/>
  <c r="L357" i="1"/>
  <c r="K357" i="1"/>
  <c r="K354" i="1" s="1"/>
  <c r="J357" i="1"/>
  <c r="I357" i="1"/>
  <c r="I354" i="1" s="1"/>
  <c r="H357" i="1"/>
  <c r="G357" i="1"/>
  <c r="F357" i="1" s="1"/>
  <c r="W356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V354" i="1"/>
  <c r="T354" i="1"/>
  <c r="R354" i="1"/>
  <c r="P354" i="1"/>
  <c r="N354" i="1"/>
  <c r="L354" i="1"/>
  <c r="J354" i="1"/>
  <c r="H354" i="1"/>
  <c r="W353" i="1"/>
  <c r="G353" i="1"/>
  <c r="F353" i="1" s="1"/>
  <c r="W352" i="1"/>
  <c r="W351" i="1" s="1"/>
  <c r="G351" i="1" s="1"/>
  <c r="F351" i="1" s="1"/>
  <c r="V352" i="1"/>
  <c r="U352" i="1"/>
  <c r="U351" i="1" s="1"/>
  <c r="T352" i="1"/>
  <c r="S352" i="1"/>
  <c r="S351" i="1" s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 s="1"/>
  <c r="V351" i="1"/>
  <c r="T351" i="1"/>
  <c r="R351" i="1"/>
  <c r="Q351" i="1"/>
  <c r="P351" i="1"/>
  <c r="O351" i="1"/>
  <c r="N351" i="1"/>
  <c r="M351" i="1"/>
  <c r="L351" i="1"/>
  <c r="K351" i="1"/>
  <c r="J351" i="1"/>
  <c r="I351" i="1"/>
  <c r="H351" i="1"/>
  <c r="W350" i="1"/>
  <c r="G350" i="1" s="1"/>
  <c r="F350" i="1" s="1"/>
  <c r="W349" i="1"/>
  <c r="G349" i="1"/>
  <c r="F349" i="1" s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 s="1"/>
  <c r="W347" i="1"/>
  <c r="V347" i="1"/>
  <c r="G347" i="1"/>
  <c r="F347" i="1" s="1"/>
  <c r="W346" i="1"/>
  <c r="W345" i="1" s="1"/>
  <c r="G345" i="1" s="1"/>
  <c r="F345" i="1" s="1"/>
  <c r="V346" i="1"/>
  <c r="U346" i="1"/>
  <c r="U345" i="1" s="1"/>
  <c r="U339" i="1" s="1"/>
  <c r="U338" i="1" s="1"/>
  <c r="T346" i="1"/>
  <c r="S346" i="1"/>
  <c r="S345" i="1" s="1"/>
  <c r="S339" i="1" s="1"/>
  <c r="S338" i="1" s="1"/>
  <c r="R346" i="1"/>
  <c r="Q346" i="1"/>
  <c r="Q345" i="1" s="1"/>
  <c r="Q339" i="1" s="1"/>
  <c r="Q338" i="1" s="1"/>
  <c r="P346" i="1"/>
  <c r="O346" i="1"/>
  <c r="O345" i="1" s="1"/>
  <c r="O339" i="1" s="1"/>
  <c r="O338" i="1" s="1"/>
  <c r="N346" i="1"/>
  <c r="M346" i="1"/>
  <c r="L346" i="1"/>
  <c r="K346" i="1"/>
  <c r="J346" i="1"/>
  <c r="I346" i="1"/>
  <c r="H346" i="1"/>
  <c r="G346" i="1"/>
  <c r="F346" i="1" s="1"/>
  <c r="V345" i="1"/>
  <c r="T345" i="1"/>
  <c r="R345" i="1"/>
  <c r="P345" i="1"/>
  <c r="N345" i="1"/>
  <c r="M345" i="1"/>
  <c r="M339" i="1" s="1"/>
  <c r="M338" i="1" s="1"/>
  <c r="L345" i="1"/>
  <c r="K345" i="1"/>
  <c r="K339" i="1" s="1"/>
  <c r="K338" i="1" s="1"/>
  <c r="J345" i="1"/>
  <c r="I345" i="1"/>
  <c r="I339" i="1" s="1"/>
  <c r="I338" i="1" s="1"/>
  <c r="H345" i="1"/>
  <c r="W344" i="1"/>
  <c r="G344" i="1" s="1"/>
  <c r="F344" i="1"/>
  <c r="W343" i="1"/>
  <c r="G343" i="1"/>
  <c r="F343" i="1" s="1"/>
  <c r="W342" i="1"/>
  <c r="G342" i="1" s="1"/>
  <c r="F342" i="1"/>
  <c r="R341" i="1"/>
  <c r="W341" i="1" s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V339" i="1"/>
  <c r="T339" i="1"/>
  <c r="R339" i="1"/>
  <c r="P339" i="1"/>
  <c r="N339" i="1"/>
  <c r="L339" i="1"/>
  <c r="J339" i="1"/>
  <c r="H339" i="1"/>
  <c r="V338" i="1"/>
  <c r="R338" i="1"/>
  <c r="N338" i="1"/>
  <c r="J338" i="1"/>
  <c r="W337" i="1"/>
  <c r="G337" i="1"/>
  <c r="F337" i="1" s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 s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 s="1"/>
  <c r="W334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L332" i="1"/>
  <c r="W332" i="1" s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W329" i="1"/>
  <c r="G329" i="1"/>
  <c r="F329" i="1" s="1"/>
  <c r="W328" i="1"/>
  <c r="R328" i="1"/>
  <c r="G328" i="1"/>
  <c r="F328" i="1" s="1"/>
  <c r="W327" i="1"/>
  <c r="G327" i="1" s="1"/>
  <c r="F327" i="1"/>
  <c r="L326" i="1"/>
  <c r="W326" i="1" s="1"/>
  <c r="G326" i="1" s="1"/>
  <c r="F326" i="1"/>
  <c r="L325" i="1"/>
  <c r="W325" i="1" s="1"/>
  <c r="V324" i="1"/>
  <c r="V318" i="1" s="1"/>
  <c r="V317" i="1" s="1"/>
  <c r="U324" i="1"/>
  <c r="T324" i="1"/>
  <c r="T318" i="1" s="1"/>
  <c r="T317" i="1" s="1"/>
  <c r="S324" i="1"/>
  <c r="R324" i="1"/>
  <c r="R318" i="1" s="1"/>
  <c r="R317" i="1" s="1"/>
  <c r="Q324" i="1"/>
  <c r="P324" i="1"/>
  <c r="P318" i="1" s="1"/>
  <c r="P317" i="1" s="1"/>
  <c r="O324" i="1"/>
  <c r="N324" i="1"/>
  <c r="N318" i="1" s="1"/>
  <c r="N317" i="1" s="1"/>
  <c r="M324" i="1"/>
  <c r="L324" i="1"/>
  <c r="L318" i="1" s="1"/>
  <c r="L317" i="1" s="1"/>
  <c r="K324" i="1"/>
  <c r="J324" i="1"/>
  <c r="J318" i="1" s="1"/>
  <c r="J317" i="1" s="1"/>
  <c r="I324" i="1"/>
  <c r="H324" i="1"/>
  <c r="H318" i="1" s="1"/>
  <c r="H317" i="1" s="1"/>
  <c r="W323" i="1"/>
  <c r="G323" i="1"/>
  <c r="F323" i="1" s="1"/>
  <c r="W322" i="1"/>
  <c r="V322" i="1"/>
  <c r="U322" i="1"/>
  <c r="U318" i="1" s="1"/>
  <c r="U317" i="1" s="1"/>
  <c r="T322" i="1"/>
  <c r="S322" i="1"/>
  <c r="R322" i="1"/>
  <c r="Q322" i="1"/>
  <c r="Q318" i="1" s="1"/>
  <c r="Q317" i="1" s="1"/>
  <c r="P322" i="1"/>
  <c r="O322" i="1"/>
  <c r="N322" i="1"/>
  <c r="M322" i="1"/>
  <c r="M318" i="1" s="1"/>
  <c r="M317" i="1" s="1"/>
  <c r="L322" i="1"/>
  <c r="K322" i="1"/>
  <c r="J322" i="1"/>
  <c r="I322" i="1"/>
  <c r="I318" i="1" s="1"/>
  <c r="I317" i="1" s="1"/>
  <c r="H322" i="1"/>
  <c r="G322" i="1"/>
  <c r="F322" i="1" s="1"/>
  <c r="W321" i="1"/>
  <c r="G321" i="1" s="1"/>
  <c r="F321" i="1"/>
  <c r="W320" i="1"/>
  <c r="G320" i="1"/>
  <c r="F320" i="1" s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 s="1"/>
  <c r="S318" i="1"/>
  <c r="S317" i="1" s="1"/>
  <c r="O318" i="1"/>
  <c r="O317" i="1" s="1"/>
  <c r="K318" i="1"/>
  <c r="K317" i="1" s="1"/>
  <c r="W316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W313" i="1"/>
  <c r="G313" i="1"/>
  <c r="F313" i="1" s="1"/>
  <c r="W312" i="1"/>
  <c r="V312" i="1"/>
  <c r="U312" i="1"/>
  <c r="U309" i="1" s="1"/>
  <c r="T312" i="1"/>
  <c r="S312" i="1"/>
  <c r="S309" i="1" s="1"/>
  <c r="R312" i="1"/>
  <c r="Q312" i="1"/>
  <c r="Q309" i="1" s="1"/>
  <c r="P312" i="1"/>
  <c r="O312" i="1"/>
  <c r="O309" i="1" s="1"/>
  <c r="N312" i="1"/>
  <c r="M312" i="1"/>
  <c r="M309" i="1" s="1"/>
  <c r="L312" i="1"/>
  <c r="K312" i="1"/>
  <c r="K309" i="1" s="1"/>
  <c r="J312" i="1"/>
  <c r="I312" i="1"/>
  <c r="I309" i="1" s="1"/>
  <c r="H312" i="1"/>
  <c r="G312" i="1"/>
  <c r="F312" i="1" s="1"/>
  <c r="W311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V309" i="1"/>
  <c r="T309" i="1"/>
  <c r="R309" i="1"/>
  <c r="P309" i="1"/>
  <c r="N309" i="1"/>
  <c r="L309" i="1"/>
  <c r="J309" i="1"/>
  <c r="H309" i="1"/>
  <c r="W308" i="1"/>
  <c r="G308" i="1"/>
  <c r="F308" i="1" s="1"/>
  <c r="W307" i="1"/>
  <c r="V307" i="1"/>
  <c r="U307" i="1"/>
  <c r="U304" i="1" s="1"/>
  <c r="T307" i="1"/>
  <c r="S307" i="1"/>
  <c r="S304" i="1" s="1"/>
  <c r="R307" i="1"/>
  <c r="Q307" i="1"/>
  <c r="Q304" i="1" s="1"/>
  <c r="P307" i="1"/>
  <c r="O307" i="1"/>
  <c r="O304" i="1" s="1"/>
  <c r="N307" i="1"/>
  <c r="M307" i="1"/>
  <c r="M304" i="1" s="1"/>
  <c r="L307" i="1"/>
  <c r="K307" i="1"/>
  <c r="K304" i="1" s="1"/>
  <c r="J307" i="1"/>
  <c r="I307" i="1"/>
  <c r="I304" i="1" s="1"/>
  <c r="H307" i="1"/>
  <c r="G307" i="1"/>
  <c r="F307" i="1" s="1"/>
  <c r="W306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V304" i="1"/>
  <c r="T304" i="1"/>
  <c r="R304" i="1"/>
  <c r="P304" i="1"/>
  <c r="N304" i="1"/>
  <c r="L304" i="1"/>
  <c r="J304" i="1"/>
  <c r="H304" i="1"/>
  <c r="L303" i="1"/>
  <c r="W303" i="1" s="1"/>
  <c r="V302" i="1"/>
  <c r="V297" i="1" s="1"/>
  <c r="V291" i="1" s="1"/>
  <c r="U302" i="1"/>
  <c r="T302" i="1"/>
  <c r="S302" i="1"/>
  <c r="R302" i="1"/>
  <c r="R297" i="1" s="1"/>
  <c r="R291" i="1" s="1"/>
  <c r="Q302" i="1"/>
  <c r="P302" i="1"/>
  <c r="O302" i="1"/>
  <c r="N302" i="1"/>
  <c r="M302" i="1"/>
  <c r="L302" i="1"/>
  <c r="K302" i="1"/>
  <c r="J302" i="1"/>
  <c r="I302" i="1"/>
  <c r="H302" i="1"/>
  <c r="W301" i="1"/>
  <c r="G301" i="1"/>
  <c r="F301" i="1" s="1"/>
  <c r="W300" i="1"/>
  <c r="V300" i="1"/>
  <c r="U300" i="1"/>
  <c r="U297" i="1" s="1"/>
  <c r="T300" i="1"/>
  <c r="S300" i="1"/>
  <c r="S297" i="1" s="1"/>
  <c r="R300" i="1"/>
  <c r="Q300" i="1"/>
  <c r="Q297" i="1" s="1"/>
  <c r="P300" i="1"/>
  <c r="O300" i="1"/>
  <c r="O297" i="1" s="1"/>
  <c r="N300" i="1"/>
  <c r="M300" i="1"/>
  <c r="M297" i="1" s="1"/>
  <c r="L300" i="1"/>
  <c r="K300" i="1"/>
  <c r="K297" i="1" s="1"/>
  <c r="J300" i="1"/>
  <c r="I300" i="1"/>
  <c r="I297" i="1" s="1"/>
  <c r="H300" i="1"/>
  <c r="G300" i="1"/>
  <c r="F300" i="1" s="1"/>
  <c r="W299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T297" i="1"/>
  <c r="T291" i="1" s="1"/>
  <c r="P297" i="1"/>
  <c r="P291" i="1" s="1"/>
  <c r="N297" i="1"/>
  <c r="N291" i="1" s="1"/>
  <c r="L297" i="1"/>
  <c r="L291" i="1" s="1"/>
  <c r="J297" i="1"/>
  <c r="J291" i="1" s="1"/>
  <c r="H297" i="1"/>
  <c r="H291" i="1" s="1"/>
  <c r="W296" i="1"/>
  <c r="G296" i="1"/>
  <c r="F296" i="1" s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 s="1"/>
  <c r="W294" i="1"/>
  <c r="W293" i="1" s="1"/>
  <c r="H294" i="1"/>
  <c r="G294" i="1"/>
  <c r="F294" i="1" s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V292" i="1"/>
  <c r="U292" i="1"/>
  <c r="T292" i="1"/>
  <c r="S292" i="1"/>
  <c r="S291" i="1" s="1"/>
  <c r="R292" i="1"/>
  <c r="Q292" i="1"/>
  <c r="P292" i="1"/>
  <c r="O292" i="1"/>
  <c r="O291" i="1" s="1"/>
  <c r="N292" i="1"/>
  <c r="M292" i="1"/>
  <c r="L292" i="1"/>
  <c r="K292" i="1"/>
  <c r="K291" i="1" s="1"/>
  <c r="J292" i="1"/>
  <c r="I292" i="1"/>
  <c r="H292" i="1"/>
  <c r="U291" i="1"/>
  <c r="Q291" i="1"/>
  <c r="M291" i="1"/>
  <c r="I291" i="1"/>
  <c r="W290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W287" i="1"/>
  <c r="G287" i="1"/>
  <c r="F287" i="1" s="1"/>
  <c r="W286" i="1"/>
  <c r="W285" i="1" s="1"/>
  <c r="G285" i="1" s="1"/>
  <c r="F285" i="1" s="1"/>
  <c r="V286" i="1"/>
  <c r="U286" i="1"/>
  <c r="U285" i="1" s="1"/>
  <c r="T286" i="1"/>
  <c r="S286" i="1"/>
  <c r="S285" i="1" s="1"/>
  <c r="R286" i="1"/>
  <c r="Q286" i="1"/>
  <c r="Q285" i="1" s="1"/>
  <c r="P286" i="1"/>
  <c r="O286" i="1"/>
  <c r="O285" i="1" s="1"/>
  <c r="N286" i="1"/>
  <c r="M286" i="1"/>
  <c r="M285" i="1" s="1"/>
  <c r="L286" i="1"/>
  <c r="K286" i="1"/>
  <c r="K285" i="1" s="1"/>
  <c r="J286" i="1"/>
  <c r="I286" i="1"/>
  <c r="I285" i="1" s="1"/>
  <c r="H286" i="1"/>
  <c r="G286" i="1"/>
  <c r="F286" i="1" s="1"/>
  <c r="V285" i="1"/>
  <c r="T285" i="1"/>
  <c r="R285" i="1"/>
  <c r="P285" i="1"/>
  <c r="N285" i="1"/>
  <c r="L285" i="1"/>
  <c r="J285" i="1"/>
  <c r="H285" i="1"/>
  <c r="W284" i="1"/>
  <c r="G284" i="1" s="1"/>
  <c r="F284" i="1" s="1"/>
  <c r="W283" i="1"/>
  <c r="G283" i="1"/>
  <c r="F283" i="1" s="1"/>
  <c r="W282" i="1"/>
  <c r="W281" i="1" s="1"/>
  <c r="G281" i="1" s="1"/>
  <c r="F281" i="1" s="1"/>
  <c r="V282" i="1"/>
  <c r="U282" i="1"/>
  <c r="U281" i="1" s="1"/>
  <c r="U276" i="1" s="1"/>
  <c r="T282" i="1"/>
  <c r="S282" i="1"/>
  <c r="S281" i="1" s="1"/>
  <c r="S276" i="1" s="1"/>
  <c r="R282" i="1"/>
  <c r="Q282" i="1"/>
  <c r="Q281" i="1" s="1"/>
  <c r="P282" i="1"/>
  <c r="O282" i="1"/>
  <c r="O281" i="1" s="1"/>
  <c r="O276" i="1" s="1"/>
  <c r="N282" i="1"/>
  <c r="M282" i="1"/>
  <c r="M281" i="1" s="1"/>
  <c r="M276" i="1" s="1"/>
  <c r="L282" i="1"/>
  <c r="K282" i="1"/>
  <c r="K281" i="1" s="1"/>
  <c r="K276" i="1" s="1"/>
  <c r="J282" i="1"/>
  <c r="I282" i="1"/>
  <c r="I281" i="1" s="1"/>
  <c r="I276" i="1" s="1"/>
  <c r="H282" i="1"/>
  <c r="G282" i="1"/>
  <c r="F282" i="1" s="1"/>
  <c r="V281" i="1"/>
  <c r="T281" i="1"/>
  <c r="R281" i="1"/>
  <c r="P281" i="1"/>
  <c r="N281" i="1"/>
  <c r="L281" i="1"/>
  <c r="J281" i="1"/>
  <c r="H281" i="1"/>
  <c r="W280" i="1"/>
  <c r="G280" i="1" s="1"/>
  <c r="F280" i="1" s="1"/>
  <c r="Q279" i="1"/>
  <c r="Q278" i="1" s="1"/>
  <c r="Q277" i="1" s="1"/>
  <c r="I279" i="1"/>
  <c r="H279" i="1"/>
  <c r="W279" i="1" s="1"/>
  <c r="V278" i="1"/>
  <c r="V277" i="1" s="1"/>
  <c r="V276" i="1" s="1"/>
  <c r="U278" i="1"/>
  <c r="T278" i="1"/>
  <c r="T277" i="1" s="1"/>
  <c r="T276" i="1" s="1"/>
  <c r="S278" i="1"/>
  <c r="R278" i="1"/>
  <c r="R277" i="1" s="1"/>
  <c r="R276" i="1" s="1"/>
  <c r="P278" i="1"/>
  <c r="O278" i="1"/>
  <c r="N278" i="1"/>
  <c r="M278" i="1"/>
  <c r="L278" i="1"/>
  <c r="K278" i="1"/>
  <c r="J278" i="1"/>
  <c r="I278" i="1"/>
  <c r="U277" i="1"/>
  <c r="S277" i="1"/>
  <c r="P277" i="1"/>
  <c r="P276" i="1" s="1"/>
  <c r="O277" i="1"/>
  <c r="N277" i="1"/>
  <c r="M277" i="1"/>
  <c r="L277" i="1"/>
  <c r="L276" i="1" s="1"/>
  <c r="K277" i="1"/>
  <c r="J277" i="1"/>
  <c r="I277" i="1"/>
  <c r="N276" i="1"/>
  <c r="J276" i="1"/>
  <c r="W275" i="1"/>
  <c r="G275" i="1"/>
  <c r="F275" i="1" s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 s="1"/>
  <c r="W273" i="1"/>
  <c r="V272" i="1"/>
  <c r="V269" i="1" s="1"/>
  <c r="U272" i="1"/>
  <c r="T272" i="1"/>
  <c r="T269" i="1" s="1"/>
  <c r="S272" i="1"/>
  <c r="R272" i="1"/>
  <c r="R269" i="1" s="1"/>
  <c r="Q272" i="1"/>
  <c r="P272" i="1"/>
  <c r="P269" i="1" s="1"/>
  <c r="O272" i="1"/>
  <c r="N272" i="1"/>
  <c r="N269" i="1" s="1"/>
  <c r="M272" i="1"/>
  <c r="L272" i="1"/>
  <c r="L269" i="1" s="1"/>
  <c r="K272" i="1"/>
  <c r="J272" i="1"/>
  <c r="J269" i="1" s="1"/>
  <c r="I272" i="1"/>
  <c r="H272" i="1"/>
  <c r="H269" i="1" s="1"/>
  <c r="W271" i="1"/>
  <c r="G271" i="1"/>
  <c r="F271" i="1" s="1"/>
  <c r="W270" i="1"/>
  <c r="V270" i="1"/>
  <c r="U270" i="1"/>
  <c r="T270" i="1"/>
  <c r="S270" i="1"/>
  <c r="S269" i="1" s="1"/>
  <c r="R270" i="1"/>
  <c r="Q270" i="1"/>
  <c r="P270" i="1"/>
  <c r="O270" i="1"/>
  <c r="O269" i="1" s="1"/>
  <c r="N270" i="1"/>
  <c r="M270" i="1"/>
  <c r="L270" i="1"/>
  <c r="K270" i="1"/>
  <c r="K269" i="1" s="1"/>
  <c r="J270" i="1"/>
  <c r="I270" i="1"/>
  <c r="H270" i="1"/>
  <c r="G270" i="1"/>
  <c r="F270" i="1" s="1"/>
  <c r="U269" i="1"/>
  <c r="Q269" i="1"/>
  <c r="M269" i="1"/>
  <c r="I269" i="1"/>
  <c r="W268" i="1"/>
  <c r="V267" i="1"/>
  <c r="V264" i="1" s="1"/>
  <c r="U267" i="1"/>
  <c r="T267" i="1"/>
  <c r="T264" i="1" s="1"/>
  <c r="S267" i="1"/>
  <c r="R267" i="1"/>
  <c r="R264" i="1" s="1"/>
  <c r="Q267" i="1"/>
  <c r="P267" i="1"/>
  <c r="P264" i="1" s="1"/>
  <c r="O267" i="1"/>
  <c r="N267" i="1"/>
  <c r="N264" i="1" s="1"/>
  <c r="N263" i="1" s="1"/>
  <c r="M267" i="1"/>
  <c r="L267" i="1"/>
  <c r="L264" i="1" s="1"/>
  <c r="K267" i="1"/>
  <c r="J267" i="1"/>
  <c r="J264" i="1" s="1"/>
  <c r="J263" i="1" s="1"/>
  <c r="I267" i="1"/>
  <c r="H267" i="1"/>
  <c r="H264" i="1" s="1"/>
  <c r="W266" i="1"/>
  <c r="G266" i="1"/>
  <c r="F266" i="1" s="1"/>
  <c r="W265" i="1"/>
  <c r="V265" i="1"/>
  <c r="U265" i="1"/>
  <c r="T265" i="1"/>
  <c r="S265" i="1"/>
  <c r="S264" i="1" s="1"/>
  <c r="S263" i="1" s="1"/>
  <c r="R265" i="1"/>
  <c r="Q265" i="1"/>
  <c r="P265" i="1"/>
  <c r="O265" i="1"/>
  <c r="O264" i="1" s="1"/>
  <c r="O263" i="1" s="1"/>
  <c r="N265" i="1"/>
  <c r="M265" i="1"/>
  <c r="L265" i="1"/>
  <c r="K265" i="1"/>
  <c r="K264" i="1" s="1"/>
  <c r="K263" i="1" s="1"/>
  <c r="J265" i="1"/>
  <c r="I265" i="1"/>
  <c r="H265" i="1"/>
  <c r="G265" i="1"/>
  <c r="F265" i="1" s="1"/>
  <c r="U264" i="1"/>
  <c r="Q264" i="1"/>
  <c r="M264" i="1"/>
  <c r="I264" i="1"/>
  <c r="I263" i="1" s="1"/>
  <c r="W262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W260" i="1"/>
  <c r="G260" i="1"/>
  <c r="F260" i="1" s="1"/>
  <c r="W259" i="1"/>
  <c r="V259" i="1"/>
  <c r="U259" i="1"/>
  <c r="U256" i="1" s="1"/>
  <c r="T259" i="1"/>
  <c r="S259" i="1"/>
  <c r="S256" i="1" s="1"/>
  <c r="R259" i="1"/>
  <c r="Q259" i="1"/>
  <c r="Q256" i="1" s="1"/>
  <c r="P259" i="1"/>
  <c r="O259" i="1"/>
  <c r="O256" i="1" s="1"/>
  <c r="N259" i="1"/>
  <c r="M259" i="1"/>
  <c r="M256" i="1" s="1"/>
  <c r="L259" i="1"/>
  <c r="K259" i="1"/>
  <c r="K256" i="1" s="1"/>
  <c r="J259" i="1"/>
  <c r="I259" i="1"/>
  <c r="I256" i="1" s="1"/>
  <c r="H259" i="1"/>
  <c r="G259" i="1"/>
  <c r="F259" i="1" s="1"/>
  <c r="W258" i="1"/>
  <c r="V257" i="1"/>
  <c r="U257" i="1"/>
  <c r="T257" i="1"/>
  <c r="T256" i="1" s="1"/>
  <c r="S257" i="1"/>
  <c r="R257" i="1"/>
  <c r="Q257" i="1"/>
  <c r="P257" i="1"/>
  <c r="P256" i="1" s="1"/>
  <c r="O257" i="1"/>
  <c r="N257" i="1"/>
  <c r="M257" i="1"/>
  <c r="L257" i="1"/>
  <c r="L256" i="1" s="1"/>
  <c r="K257" i="1"/>
  <c r="J257" i="1"/>
  <c r="I257" i="1"/>
  <c r="H257" i="1"/>
  <c r="H256" i="1" s="1"/>
  <c r="V256" i="1"/>
  <c r="R256" i="1"/>
  <c r="N256" i="1"/>
  <c r="J256" i="1"/>
  <c r="J255" i="1"/>
  <c r="W254" i="1"/>
  <c r="G254" i="1"/>
  <c r="F254" i="1" s="1"/>
  <c r="V253" i="1"/>
  <c r="U253" i="1"/>
  <c r="T253" i="1"/>
  <c r="S253" i="1"/>
  <c r="R253" i="1"/>
  <c r="Q253" i="1"/>
  <c r="P253" i="1"/>
  <c r="O253" i="1"/>
  <c r="N253" i="1"/>
  <c r="M253" i="1"/>
  <c r="L253" i="1"/>
  <c r="K253" i="1"/>
  <c r="I253" i="1"/>
  <c r="I249" i="1" s="1"/>
  <c r="H253" i="1"/>
  <c r="W252" i="1"/>
  <c r="G252" i="1" s="1"/>
  <c r="F252" i="1"/>
  <c r="W251" i="1"/>
  <c r="G251" i="1"/>
  <c r="F251" i="1" s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 s="1"/>
  <c r="V249" i="1"/>
  <c r="U249" i="1"/>
  <c r="T249" i="1"/>
  <c r="S249" i="1"/>
  <c r="R249" i="1"/>
  <c r="Q249" i="1"/>
  <c r="P249" i="1"/>
  <c r="O249" i="1"/>
  <c r="N249" i="1"/>
  <c r="M249" i="1"/>
  <c r="L249" i="1"/>
  <c r="K249" i="1"/>
  <c r="H249" i="1"/>
  <c r="W248" i="1"/>
  <c r="V247" i="1"/>
  <c r="V244" i="1" s="1"/>
  <c r="U247" i="1"/>
  <c r="T247" i="1"/>
  <c r="T244" i="1" s="1"/>
  <c r="S247" i="1"/>
  <c r="R247" i="1"/>
  <c r="R244" i="1" s="1"/>
  <c r="Q247" i="1"/>
  <c r="P247" i="1"/>
  <c r="P244" i="1" s="1"/>
  <c r="O247" i="1"/>
  <c r="N247" i="1"/>
  <c r="N244" i="1" s="1"/>
  <c r="M247" i="1"/>
  <c r="L247" i="1"/>
  <c r="L244" i="1" s="1"/>
  <c r="K247" i="1"/>
  <c r="J247" i="1"/>
  <c r="J244" i="1" s="1"/>
  <c r="I247" i="1"/>
  <c r="H247" i="1"/>
  <c r="H244" i="1" s="1"/>
  <c r="W246" i="1"/>
  <c r="G246" i="1"/>
  <c r="F246" i="1" s="1"/>
  <c r="W245" i="1"/>
  <c r="V245" i="1"/>
  <c r="U245" i="1"/>
  <c r="T245" i="1"/>
  <c r="S245" i="1"/>
  <c r="S244" i="1" s="1"/>
  <c r="R245" i="1"/>
  <c r="Q245" i="1"/>
  <c r="P245" i="1"/>
  <c r="O245" i="1"/>
  <c r="O244" i="1" s="1"/>
  <c r="N245" i="1"/>
  <c r="M245" i="1"/>
  <c r="L245" i="1"/>
  <c r="K245" i="1"/>
  <c r="K244" i="1" s="1"/>
  <c r="J245" i="1"/>
  <c r="I245" i="1"/>
  <c r="H245" i="1"/>
  <c r="G245" i="1"/>
  <c r="F245" i="1" s="1"/>
  <c r="U244" i="1"/>
  <c r="Q244" i="1"/>
  <c r="M244" i="1"/>
  <c r="I244" i="1"/>
  <c r="W243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W241" i="1"/>
  <c r="G241" i="1"/>
  <c r="F241" i="1" s="1"/>
  <c r="W240" i="1"/>
  <c r="V240" i="1"/>
  <c r="U240" i="1"/>
  <c r="U236" i="1" s="1"/>
  <c r="U235" i="1" s="1"/>
  <c r="T240" i="1"/>
  <c r="S240" i="1"/>
  <c r="S236" i="1" s="1"/>
  <c r="R240" i="1"/>
  <c r="Q240" i="1"/>
  <c r="Q236" i="1" s="1"/>
  <c r="Q235" i="1" s="1"/>
  <c r="P240" i="1"/>
  <c r="O240" i="1"/>
  <c r="O236" i="1" s="1"/>
  <c r="N240" i="1"/>
  <c r="M240" i="1"/>
  <c r="M236" i="1" s="1"/>
  <c r="M235" i="1" s="1"/>
  <c r="L240" i="1"/>
  <c r="K240" i="1"/>
  <c r="K236" i="1" s="1"/>
  <c r="J240" i="1"/>
  <c r="I240" i="1"/>
  <c r="I236" i="1" s="1"/>
  <c r="H240" i="1"/>
  <c r="G240" i="1"/>
  <c r="F240" i="1" s="1"/>
  <c r="W239" i="1"/>
  <c r="R239" i="1"/>
  <c r="G239" i="1"/>
  <c r="F239" i="1" s="1"/>
  <c r="W238" i="1"/>
  <c r="V237" i="1"/>
  <c r="U237" i="1"/>
  <c r="T237" i="1"/>
  <c r="T236" i="1" s="1"/>
  <c r="S237" i="1"/>
  <c r="R237" i="1"/>
  <c r="Q237" i="1"/>
  <c r="P237" i="1"/>
  <c r="P236" i="1" s="1"/>
  <c r="O237" i="1"/>
  <c r="N237" i="1"/>
  <c r="M237" i="1"/>
  <c r="L237" i="1"/>
  <c r="L236" i="1" s="1"/>
  <c r="K237" i="1"/>
  <c r="J237" i="1"/>
  <c r="I237" i="1"/>
  <c r="H237" i="1"/>
  <c r="H236" i="1" s="1"/>
  <c r="V236" i="1"/>
  <c r="V235" i="1" s="1"/>
  <c r="R236" i="1"/>
  <c r="R235" i="1" s="1"/>
  <c r="N236" i="1"/>
  <c r="N235" i="1" s="1"/>
  <c r="J236" i="1"/>
  <c r="T235" i="1"/>
  <c r="P235" i="1"/>
  <c r="L235" i="1"/>
  <c r="H235" i="1"/>
  <c r="W233" i="1"/>
  <c r="G233" i="1"/>
  <c r="F233" i="1" s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 s="1"/>
  <c r="W231" i="1"/>
  <c r="V231" i="1"/>
  <c r="U231" i="1"/>
  <c r="U214" i="1" s="1"/>
  <c r="T231" i="1"/>
  <c r="S231" i="1"/>
  <c r="S214" i="1" s="1"/>
  <c r="R231" i="1"/>
  <c r="Q231" i="1"/>
  <c r="Q214" i="1" s="1"/>
  <c r="P231" i="1"/>
  <c r="O231" i="1"/>
  <c r="N231" i="1"/>
  <c r="M231" i="1"/>
  <c r="M214" i="1" s="1"/>
  <c r="L231" i="1"/>
  <c r="K231" i="1"/>
  <c r="K214" i="1" s="1"/>
  <c r="J231" i="1"/>
  <c r="I231" i="1"/>
  <c r="I214" i="1" s="1"/>
  <c r="H231" i="1"/>
  <c r="G231" i="1"/>
  <c r="F231" i="1" s="1"/>
  <c r="R230" i="1"/>
  <c r="O230" i="1"/>
  <c r="O228" i="1" s="1"/>
  <c r="O221" i="1" s="1"/>
  <c r="R229" i="1"/>
  <c r="W229" i="1" s="1"/>
  <c r="V228" i="1"/>
  <c r="U228" i="1"/>
  <c r="T228" i="1"/>
  <c r="S228" i="1"/>
  <c r="R228" i="1"/>
  <c r="Q228" i="1"/>
  <c r="P228" i="1"/>
  <c r="N228" i="1"/>
  <c r="M228" i="1"/>
  <c r="L228" i="1"/>
  <c r="K228" i="1"/>
  <c r="J228" i="1"/>
  <c r="I228" i="1"/>
  <c r="H228" i="1"/>
  <c r="W227" i="1"/>
  <c r="G227" i="1"/>
  <c r="F227" i="1" s="1"/>
  <c r="W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W224" i="1"/>
  <c r="G224" i="1"/>
  <c r="F224" i="1" s="1"/>
  <c r="W223" i="1"/>
  <c r="V222" i="1"/>
  <c r="V221" i="1" s="1"/>
  <c r="V214" i="1" s="1"/>
  <c r="U222" i="1"/>
  <c r="T222" i="1"/>
  <c r="T221" i="1" s="1"/>
  <c r="T214" i="1" s="1"/>
  <c r="S222" i="1"/>
  <c r="R222" i="1"/>
  <c r="R221" i="1" s="1"/>
  <c r="R214" i="1" s="1"/>
  <c r="Q222" i="1"/>
  <c r="P222" i="1"/>
  <c r="P221" i="1" s="1"/>
  <c r="P214" i="1" s="1"/>
  <c r="O222" i="1"/>
  <c r="N222" i="1"/>
  <c r="N221" i="1" s="1"/>
  <c r="N214" i="1" s="1"/>
  <c r="M222" i="1"/>
  <c r="L222" i="1"/>
  <c r="L221" i="1" s="1"/>
  <c r="K222" i="1"/>
  <c r="J222" i="1"/>
  <c r="J221" i="1" s="1"/>
  <c r="J214" i="1" s="1"/>
  <c r="I222" i="1"/>
  <c r="H222" i="1"/>
  <c r="H221" i="1" s="1"/>
  <c r="H214" i="1" s="1"/>
  <c r="U221" i="1"/>
  <c r="S221" i="1"/>
  <c r="Q221" i="1"/>
  <c r="M221" i="1"/>
  <c r="K221" i="1"/>
  <c r="I221" i="1"/>
  <c r="R220" i="1"/>
  <c r="W220" i="1" s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R217" i="1"/>
  <c r="W217" i="1" s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L214" i="1"/>
  <c r="W213" i="1"/>
  <c r="G213" i="1"/>
  <c r="F213" i="1" s="1"/>
  <c r="W212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V210" i="1"/>
  <c r="V209" i="1" s="1"/>
  <c r="U210" i="1"/>
  <c r="T210" i="1"/>
  <c r="T209" i="1" s="1"/>
  <c r="S210" i="1"/>
  <c r="R210" i="1"/>
  <c r="R209" i="1" s="1"/>
  <c r="Q210" i="1"/>
  <c r="P210" i="1"/>
  <c r="P209" i="1" s="1"/>
  <c r="O210" i="1"/>
  <c r="N210" i="1"/>
  <c r="N209" i="1" s="1"/>
  <c r="M210" i="1"/>
  <c r="L210" i="1"/>
  <c r="L209" i="1" s="1"/>
  <c r="K210" i="1"/>
  <c r="J210" i="1"/>
  <c r="J209" i="1" s="1"/>
  <c r="I210" i="1"/>
  <c r="H210" i="1"/>
  <c r="H209" i="1" s="1"/>
  <c r="U209" i="1"/>
  <c r="S209" i="1"/>
  <c r="Q209" i="1"/>
  <c r="O209" i="1"/>
  <c r="M209" i="1"/>
  <c r="K209" i="1"/>
  <c r="I209" i="1"/>
  <c r="R208" i="1"/>
  <c r="R207" i="1" s="1"/>
  <c r="R206" i="1" s="1"/>
  <c r="O208" i="1"/>
  <c r="N208" i="1"/>
  <c r="W208" i="1" s="1"/>
  <c r="V207" i="1"/>
  <c r="U207" i="1"/>
  <c r="T207" i="1"/>
  <c r="S207" i="1"/>
  <c r="Q207" i="1"/>
  <c r="P207" i="1"/>
  <c r="O207" i="1"/>
  <c r="M207" i="1"/>
  <c r="L207" i="1"/>
  <c r="K207" i="1"/>
  <c r="J207" i="1"/>
  <c r="I207" i="1"/>
  <c r="H207" i="1"/>
  <c r="V206" i="1"/>
  <c r="U206" i="1"/>
  <c r="T206" i="1"/>
  <c r="S206" i="1"/>
  <c r="Q206" i="1"/>
  <c r="P206" i="1"/>
  <c r="O206" i="1"/>
  <c r="M206" i="1"/>
  <c r="L206" i="1"/>
  <c r="K206" i="1"/>
  <c r="J206" i="1"/>
  <c r="I206" i="1"/>
  <c r="H206" i="1"/>
  <c r="T205" i="1"/>
  <c r="W205" i="1" s="1"/>
  <c r="V204" i="1"/>
  <c r="V199" i="1" s="1"/>
  <c r="U204" i="1"/>
  <c r="T204" i="1"/>
  <c r="S204" i="1"/>
  <c r="R204" i="1"/>
  <c r="R199" i="1" s="1"/>
  <c r="R198" i="1" s="1"/>
  <c r="Q204" i="1"/>
  <c r="P204" i="1"/>
  <c r="P199" i="1" s="1"/>
  <c r="P198" i="1" s="1"/>
  <c r="O204" i="1"/>
  <c r="N204" i="1"/>
  <c r="N199" i="1" s="1"/>
  <c r="M204" i="1"/>
  <c r="L204" i="1"/>
  <c r="K204" i="1"/>
  <c r="J204" i="1"/>
  <c r="J199" i="1" s="1"/>
  <c r="J198" i="1" s="1"/>
  <c r="I204" i="1"/>
  <c r="H204" i="1"/>
  <c r="H199" i="1" s="1"/>
  <c r="H198" i="1" s="1"/>
  <c r="W203" i="1"/>
  <c r="G203" i="1"/>
  <c r="F203" i="1" s="1"/>
  <c r="W202" i="1"/>
  <c r="V202" i="1"/>
  <c r="U202" i="1"/>
  <c r="U199" i="1" s="1"/>
  <c r="U198" i="1" s="1"/>
  <c r="T202" i="1"/>
  <c r="S202" i="1"/>
  <c r="S199" i="1" s="1"/>
  <c r="S198" i="1" s="1"/>
  <c r="R202" i="1"/>
  <c r="Q202" i="1"/>
  <c r="Q199" i="1" s="1"/>
  <c r="Q198" i="1" s="1"/>
  <c r="P202" i="1"/>
  <c r="O202" i="1"/>
  <c r="O199" i="1" s="1"/>
  <c r="O198" i="1" s="1"/>
  <c r="N202" i="1"/>
  <c r="M202" i="1"/>
  <c r="M199" i="1" s="1"/>
  <c r="M198" i="1" s="1"/>
  <c r="L202" i="1"/>
  <c r="K202" i="1"/>
  <c r="K199" i="1" s="1"/>
  <c r="K198" i="1" s="1"/>
  <c r="J202" i="1"/>
  <c r="I202" i="1"/>
  <c r="I199" i="1" s="1"/>
  <c r="I198" i="1" s="1"/>
  <c r="H202" i="1"/>
  <c r="G202" i="1"/>
  <c r="F202" i="1" s="1"/>
  <c r="W201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T199" i="1"/>
  <c r="T198" i="1" s="1"/>
  <c r="L199" i="1"/>
  <c r="L198" i="1" s="1"/>
  <c r="V198" i="1"/>
  <c r="R197" i="1"/>
  <c r="W197" i="1" s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W195" i="1"/>
  <c r="G195" i="1"/>
  <c r="F195" i="1" s="1"/>
  <c r="W194" i="1"/>
  <c r="V194" i="1"/>
  <c r="U194" i="1"/>
  <c r="U191" i="1" s="1"/>
  <c r="U190" i="1" s="1"/>
  <c r="T194" i="1"/>
  <c r="S194" i="1"/>
  <c r="S191" i="1" s="1"/>
  <c r="S190" i="1" s="1"/>
  <c r="R194" i="1"/>
  <c r="Q194" i="1"/>
  <c r="Q191" i="1" s="1"/>
  <c r="Q190" i="1" s="1"/>
  <c r="P194" i="1"/>
  <c r="O194" i="1"/>
  <c r="O191" i="1" s="1"/>
  <c r="O190" i="1" s="1"/>
  <c r="N194" i="1"/>
  <c r="M194" i="1"/>
  <c r="M191" i="1" s="1"/>
  <c r="M190" i="1" s="1"/>
  <c r="L194" i="1"/>
  <c r="K194" i="1"/>
  <c r="K191" i="1" s="1"/>
  <c r="K190" i="1" s="1"/>
  <c r="J194" i="1"/>
  <c r="I194" i="1"/>
  <c r="I191" i="1" s="1"/>
  <c r="I190" i="1" s="1"/>
  <c r="H194" i="1"/>
  <c r="G194" i="1"/>
  <c r="F194" i="1" s="1"/>
  <c r="W193" i="1"/>
  <c r="V192" i="1"/>
  <c r="U192" i="1"/>
  <c r="T192" i="1"/>
  <c r="T191" i="1" s="1"/>
  <c r="S192" i="1"/>
  <c r="R192" i="1"/>
  <c r="Q192" i="1"/>
  <c r="P192" i="1"/>
  <c r="P191" i="1" s="1"/>
  <c r="O192" i="1"/>
  <c r="N192" i="1"/>
  <c r="M192" i="1"/>
  <c r="L192" i="1"/>
  <c r="L191" i="1" s="1"/>
  <c r="K192" i="1"/>
  <c r="J192" i="1"/>
  <c r="I192" i="1"/>
  <c r="H192" i="1"/>
  <c r="H191" i="1" s="1"/>
  <c r="V191" i="1"/>
  <c r="V190" i="1" s="1"/>
  <c r="R191" i="1"/>
  <c r="R190" i="1" s="1"/>
  <c r="N191" i="1"/>
  <c r="N190" i="1" s="1"/>
  <c r="J191" i="1"/>
  <c r="J190" i="1" s="1"/>
  <c r="T190" i="1"/>
  <c r="P190" i="1"/>
  <c r="L190" i="1"/>
  <c r="H190" i="1"/>
  <c r="T189" i="1"/>
  <c r="E189" i="1"/>
  <c r="V188" i="1"/>
  <c r="U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V187" i="1"/>
  <c r="U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W186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W184" i="1"/>
  <c r="F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W182" i="1"/>
  <c r="F182" i="1"/>
  <c r="W181" i="1"/>
  <c r="V181" i="1"/>
  <c r="V180" i="1" s="1"/>
  <c r="V172" i="1" s="1"/>
  <c r="U181" i="1"/>
  <c r="T181" i="1"/>
  <c r="T180" i="1" s="1"/>
  <c r="S181" i="1"/>
  <c r="R181" i="1"/>
  <c r="R180" i="1" s="1"/>
  <c r="R172" i="1" s="1"/>
  <c r="Q181" i="1"/>
  <c r="P181" i="1"/>
  <c r="P180" i="1" s="1"/>
  <c r="P172" i="1" s="1"/>
  <c r="O181" i="1"/>
  <c r="N181" i="1"/>
  <c r="N180" i="1" s="1"/>
  <c r="N172" i="1" s="1"/>
  <c r="M181" i="1"/>
  <c r="L181" i="1"/>
  <c r="L180" i="1" s="1"/>
  <c r="L172" i="1" s="1"/>
  <c r="K181" i="1"/>
  <c r="J181" i="1"/>
  <c r="J180" i="1" s="1"/>
  <c r="J172" i="1" s="1"/>
  <c r="I181" i="1"/>
  <c r="H181" i="1"/>
  <c r="H180" i="1" s="1"/>
  <c r="H172" i="1" s="1"/>
  <c r="G181" i="1"/>
  <c r="F181" i="1"/>
  <c r="U180" i="1"/>
  <c r="S180" i="1"/>
  <c r="Q180" i="1"/>
  <c r="O180" i="1"/>
  <c r="M180" i="1"/>
  <c r="K180" i="1"/>
  <c r="I180" i="1"/>
  <c r="W179" i="1"/>
  <c r="G179" i="1"/>
  <c r="F179" i="1" s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 s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 s="1"/>
  <c r="W176" i="1"/>
  <c r="R176" i="1"/>
  <c r="G176" i="1"/>
  <c r="F176" i="1" s="1"/>
  <c r="W175" i="1"/>
  <c r="W174" i="1" s="1"/>
  <c r="G174" i="1" s="1"/>
  <c r="F174" i="1" s="1"/>
  <c r="R175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V173" i="1"/>
  <c r="U173" i="1"/>
  <c r="U172" i="1" s="1"/>
  <c r="T173" i="1"/>
  <c r="S173" i="1"/>
  <c r="S172" i="1" s="1"/>
  <c r="R173" i="1"/>
  <c r="Q173" i="1"/>
  <c r="P173" i="1"/>
  <c r="O173" i="1"/>
  <c r="O172" i="1" s="1"/>
  <c r="N173" i="1"/>
  <c r="M173" i="1"/>
  <c r="M172" i="1" s="1"/>
  <c r="L173" i="1"/>
  <c r="K173" i="1"/>
  <c r="K172" i="1" s="1"/>
  <c r="J173" i="1"/>
  <c r="I173" i="1"/>
  <c r="H173" i="1"/>
  <c r="Q172" i="1"/>
  <c r="I172" i="1"/>
  <c r="W171" i="1"/>
  <c r="G171" i="1" s="1"/>
  <c r="F171" i="1" s="1"/>
  <c r="O170" i="1"/>
  <c r="W170" i="1" s="1"/>
  <c r="G170" i="1" s="1"/>
  <c r="F170" i="1" s="1"/>
  <c r="W169" i="1"/>
  <c r="G169" i="1"/>
  <c r="F169" i="1" s="1"/>
  <c r="W168" i="1"/>
  <c r="J168" i="1"/>
  <c r="G168" i="1"/>
  <c r="F168" i="1" s="1"/>
  <c r="W167" i="1"/>
  <c r="R167" i="1"/>
  <c r="G167" i="1"/>
  <c r="F167" i="1" s="1"/>
  <c r="V166" i="1"/>
  <c r="U166" i="1"/>
  <c r="T166" i="1"/>
  <c r="S166" i="1"/>
  <c r="R166" i="1"/>
  <c r="Q166" i="1"/>
  <c r="P166" i="1"/>
  <c r="N166" i="1"/>
  <c r="M166" i="1"/>
  <c r="L166" i="1"/>
  <c r="K166" i="1"/>
  <c r="J166" i="1"/>
  <c r="I166" i="1"/>
  <c r="H166" i="1"/>
  <c r="W165" i="1"/>
  <c r="V164" i="1"/>
  <c r="V156" i="1" s="1"/>
  <c r="U164" i="1"/>
  <c r="T164" i="1"/>
  <c r="T156" i="1" s="1"/>
  <c r="S164" i="1"/>
  <c r="R164" i="1"/>
  <c r="R156" i="1" s="1"/>
  <c r="Q164" i="1"/>
  <c r="P164" i="1"/>
  <c r="P156" i="1" s="1"/>
  <c r="O164" i="1"/>
  <c r="N164" i="1"/>
  <c r="N156" i="1" s="1"/>
  <c r="M164" i="1"/>
  <c r="L164" i="1"/>
  <c r="L156" i="1" s="1"/>
  <c r="K164" i="1"/>
  <c r="J164" i="1"/>
  <c r="J156" i="1" s="1"/>
  <c r="I164" i="1"/>
  <c r="H164" i="1"/>
  <c r="H156" i="1" s="1"/>
  <c r="W163" i="1"/>
  <c r="G163" i="1"/>
  <c r="W162" i="1"/>
  <c r="G162" i="1"/>
  <c r="F162" i="1" s="1"/>
  <c r="W161" i="1"/>
  <c r="G161" i="1" s="1"/>
  <c r="F161" i="1" s="1"/>
  <c r="W160" i="1"/>
  <c r="G160" i="1"/>
  <c r="F160" i="1" s="1"/>
  <c r="W159" i="1"/>
  <c r="G159" i="1" s="1"/>
  <c r="F159" i="1" s="1"/>
  <c r="W158" i="1"/>
  <c r="G158" i="1"/>
  <c r="F158" i="1" s="1"/>
  <c r="W157" i="1"/>
  <c r="V157" i="1"/>
  <c r="U157" i="1"/>
  <c r="T157" i="1"/>
  <c r="S157" i="1"/>
  <c r="S156" i="1" s="1"/>
  <c r="R157" i="1"/>
  <c r="Q157" i="1"/>
  <c r="P157" i="1"/>
  <c r="O157" i="1"/>
  <c r="N157" i="1"/>
  <c r="M157" i="1"/>
  <c r="L157" i="1"/>
  <c r="K157" i="1"/>
  <c r="K156" i="1" s="1"/>
  <c r="J157" i="1"/>
  <c r="I157" i="1"/>
  <c r="H157" i="1"/>
  <c r="G157" i="1"/>
  <c r="F157" i="1" s="1"/>
  <c r="U156" i="1"/>
  <c r="Q156" i="1"/>
  <c r="M156" i="1"/>
  <c r="I156" i="1"/>
  <c r="W155" i="1"/>
  <c r="W154" i="1" s="1"/>
  <c r="G154" i="1" s="1"/>
  <c r="F154" i="1" s="1"/>
  <c r="R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W153" i="1"/>
  <c r="V152" i="1"/>
  <c r="V149" i="1" s="1"/>
  <c r="U152" i="1"/>
  <c r="T152" i="1"/>
  <c r="T149" i="1" s="1"/>
  <c r="S152" i="1"/>
  <c r="R152" i="1"/>
  <c r="R149" i="1" s="1"/>
  <c r="Q152" i="1"/>
  <c r="P152" i="1"/>
  <c r="P149" i="1" s="1"/>
  <c r="O152" i="1"/>
  <c r="N152" i="1"/>
  <c r="N149" i="1" s="1"/>
  <c r="M152" i="1"/>
  <c r="L152" i="1"/>
  <c r="L149" i="1" s="1"/>
  <c r="K152" i="1"/>
  <c r="J152" i="1"/>
  <c r="J149" i="1" s="1"/>
  <c r="I152" i="1"/>
  <c r="H152" i="1"/>
  <c r="H149" i="1" s="1"/>
  <c r="W151" i="1"/>
  <c r="G151" i="1"/>
  <c r="F151" i="1" s="1"/>
  <c r="W150" i="1"/>
  <c r="V150" i="1"/>
  <c r="U150" i="1"/>
  <c r="T150" i="1"/>
  <c r="S150" i="1"/>
  <c r="S149" i="1" s="1"/>
  <c r="R150" i="1"/>
  <c r="Q150" i="1"/>
  <c r="P150" i="1"/>
  <c r="O150" i="1"/>
  <c r="O149" i="1" s="1"/>
  <c r="N150" i="1"/>
  <c r="M150" i="1"/>
  <c r="L150" i="1"/>
  <c r="K150" i="1"/>
  <c r="K149" i="1" s="1"/>
  <c r="J150" i="1"/>
  <c r="I150" i="1"/>
  <c r="H150" i="1"/>
  <c r="G150" i="1"/>
  <c r="F150" i="1" s="1"/>
  <c r="U149" i="1"/>
  <c r="Q149" i="1"/>
  <c r="M149" i="1"/>
  <c r="I149" i="1"/>
  <c r="W148" i="1"/>
  <c r="W147" i="1" s="1"/>
  <c r="G147" i="1" s="1"/>
  <c r="F147" i="1" s="1"/>
  <c r="R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 s="1"/>
  <c r="W145" i="1"/>
  <c r="R145" i="1"/>
  <c r="G145" i="1"/>
  <c r="F145" i="1" s="1"/>
  <c r="W144" i="1"/>
  <c r="W143" i="1" s="1"/>
  <c r="G143" i="1" s="1"/>
  <c r="F143" i="1" s="1"/>
  <c r="V144" i="1"/>
  <c r="U144" i="1"/>
  <c r="U143" i="1" s="1"/>
  <c r="U139" i="1" s="1"/>
  <c r="T144" i="1"/>
  <c r="S144" i="1"/>
  <c r="S143" i="1" s="1"/>
  <c r="S139" i="1" s="1"/>
  <c r="R144" i="1"/>
  <c r="Q144" i="1"/>
  <c r="Q143" i="1" s="1"/>
  <c r="Q139" i="1" s="1"/>
  <c r="P144" i="1"/>
  <c r="O144" i="1"/>
  <c r="O143" i="1" s="1"/>
  <c r="N144" i="1"/>
  <c r="M144" i="1"/>
  <c r="M143" i="1" s="1"/>
  <c r="M139" i="1" s="1"/>
  <c r="L144" i="1"/>
  <c r="K144" i="1"/>
  <c r="K143" i="1" s="1"/>
  <c r="K139" i="1" s="1"/>
  <c r="J144" i="1"/>
  <c r="I144" i="1"/>
  <c r="I143" i="1" s="1"/>
  <c r="I139" i="1" s="1"/>
  <c r="H144" i="1"/>
  <c r="G144" i="1"/>
  <c r="F144" i="1" s="1"/>
  <c r="V143" i="1"/>
  <c r="T143" i="1"/>
  <c r="R143" i="1"/>
  <c r="P143" i="1"/>
  <c r="N143" i="1"/>
  <c r="L143" i="1"/>
  <c r="J143" i="1"/>
  <c r="H143" i="1"/>
  <c r="W142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V140" i="1"/>
  <c r="V139" i="1" s="1"/>
  <c r="U140" i="1"/>
  <c r="T140" i="1"/>
  <c r="T139" i="1" s="1"/>
  <c r="S140" i="1"/>
  <c r="R140" i="1"/>
  <c r="R139" i="1" s="1"/>
  <c r="Q140" i="1"/>
  <c r="P140" i="1"/>
  <c r="P139" i="1" s="1"/>
  <c r="O140" i="1"/>
  <c r="N140" i="1"/>
  <c r="N139" i="1" s="1"/>
  <c r="M140" i="1"/>
  <c r="L140" i="1"/>
  <c r="L139" i="1" s="1"/>
  <c r="K140" i="1"/>
  <c r="J140" i="1"/>
  <c r="J139" i="1" s="1"/>
  <c r="I140" i="1"/>
  <c r="H140" i="1"/>
  <c r="H139" i="1" s="1"/>
  <c r="AI139" i="1"/>
  <c r="W138" i="1"/>
  <c r="G138" i="1" s="1"/>
  <c r="F138" i="1" s="1"/>
  <c r="H138" i="1"/>
  <c r="W137" i="1"/>
  <c r="J137" i="1"/>
  <c r="G137" i="1"/>
  <c r="F137" i="1" s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 s="1"/>
  <c r="W135" i="1"/>
  <c r="G135" i="1" s="1"/>
  <c r="F135" i="1"/>
  <c r="W134" i="1"/>
  <c r="G134" i="1"/>
  <c r="F134" i="1" s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 s="1"/>
  <c r="W132" i="1"/>
  <c r="W131" i="1"/>
  <c r="W130" i="1"/>
  <c r="G130" i="1" s="1"/>
  <c r="F130" i="1" s="1"/>
  <c r="W129" i="1"/>
  <c r="G129" i="1"/>
  <c r="F129" i="1" s="1"/>
  <c r="W128" i="1"/>
  <c r="W127" i="1" s="1"/>
  <c r="V128" i="1"/>
  <c r="U128" i="1"/>
  <c r="U127" i="1" s="1"/>
  <c r="U126" i="1" s="1"/>
  <c r="T128" i="1"/>
  <c r="S128" i="1"/>
  <c r="S127" i="1" s="1"/>
  <c r="S126" i="1" s="1"/>
  <c r="R128" i="1"/>
  <c r="Q128" i="1"/>
  <c r="Q127" i="1" s="1"/>
  <c r="Q126" i="1" s="1"/>
  <c r="P128" i="1"/>
  <c r="O128" i="1"/>
  <c r="O127" i="1" s="1"/>
  <c r="O126" i="1" s="1"/>
  <c r="N128" i="1"/>
  <c r="M128" i="1"/>
  <c r="M127" i="1" s="1"/>
  <c r="M126" i="1" s="1"/>
  <c r="L128" i="1"/>
  <c r="K128" i="1"/>
  <c r="K127" i="1" s="1"/>
  <c r="K126" i="1" s="1"/>
  <c r="J128" i="1"/>
  <c r="I128" i="1"/>
  <c r="I127" i="1" s="1"/>
  <c r="I126" i="1" s="1"/>
  <c r="H128" i="1"/>
  <c r="G128" i="1"/>
  <c r="F128" i="1" s="1"/>
  <c r="V127" i="1"/>
  <c r="T127" i="1"/>
  <c r="R127" i="1"/>
  <c r="P127" i="1"/>
  <c r="N127" i="1"/>
  <c r="L127" i="1"/>
  <c r="J127" i="1"/>
  <c r="H127" i="1"/>
  <c r="V126" i="1"/>
  <c r="T126" i="1"/>
  <c r="R126" i="1"/>
  <c r="P126" i="1"/>
  <c r="N126" i="1"/>
  <c r="L126" i="1"/>
  <c r="J126" i="1"/>
  <c r="H126" i="1"/>
  <c r="W125" i="1"/>
  <c r="S125" i="1"/>
  <c r="G125" i="1"/>
  <c r="F125" i="1" s="1"/>
  <c r="W124" i="1"/>
  <c r="G124" i="1" s="1"/>
  <c r="F124" i="1" s="1"/>
  <c r="W123" i="1"/>
  <c r="G123" i="1"/>
  <c r="F123" i="1" s="1"/>
  <c r="W122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H117" i="1" s="1"/>
  <c r="W120" i="1"/>
  <c r="G120" i="1"/>
  <c r="F120" i="1" s="1"/>
  <c r="W119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R116" i="1"/>
  <c r="R115" i="1" s="1"/>
  <c r="O116" i="1"/>
  <c r="V115" i="1"/>
  <c r="U115" i="1"/>
  <c r="U109" i="1" s="1"/>
  <c r="T115" i="1"/>
  <c r="S115" i="1"/>
  <c r="S109" i="1" s="1"/>
  <c r="Q115" i="1"/>
  <c r="Q109" i="1" s="1"/>
  <c r="P115" i="1"/>
  <c r="O115" i="1"/>
  <c r="O109" i="1" s="1"/>
  <c r="N115" i="1"/>
  <c r="M115" i="1"/>
  <c r="M109" i="1" s="1"/>
  <c r="L115" i="1"/>
  <c r="K115" i="1"/>
  <c r="K109" i="1" s="1"/>
  <c r="J115" i="1"/>
  <c r="I115" i="1"/>
  <c r="I109" i="1" s="1"/>
  <c r="H115" i="1"/>
  <c r="W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T112" i="1"/>
  <c r="I112" i="1"/>
  <c r="W112" i="1" s="1"/>
  <c r="G112" i="1" s="1"/>
  <c r="F112" i="1" s="1"/>
  <c r="W111" i="1"/>
  <c r="V110" i="1"/>
  <c r="U110" i="1"/>
  <c r="T110" i="1"/>
  <c r="T109" i="1" s="1"/>
  <c r="S110" i="1"/>
  <c r="R110" i="1"/>
  <c r="Q110" i="1"/>
  <c r="P110" i="1"/>
  <c r="P109" i="1" s="1"/>
  <c r="O110" i="1"/>
  <c r="N110" i="1"/>
  <c r="M110" i="1"/>
  <c r="L110" i="1"/>
  <c r="L109" i="1" s="1"/>
  <c r="K110" i="1"/>
  <c r="J110" i="1"/>
  <c r="I110" i="1"/>
  <c r="H110" i="1"/>
  <c r="H109" i="1" s="1"/>
  <c r="V109" i="1"/>
  <c r="R109" i="1"/>
  <c r="N109" i="1"/>
  <c r="J109" i="1"/>
  <c r="J108" i="1"/>
  <c r="W107" i="1"/>
  <c r="G107" i="1"/>
  <c r="F107" i="1" s="1"/>
  <c r="W106" i="1"/>
  <c r="G106" i="1" s="1"/>
  <c r="F106" i="1"/>
  <c r="E106" i="1"/>
  <c r="V105" i="1"/>
  <c r="U105" i="1"/>
  <c r="U100" i="1" s="1"/>
  <c r="T105" i="1"/>
  <c r="S105" i="1"/>
  <c r="S100" i="1" s="1"/>
  <c r="R105" i="1"/>
  <c r="Q105" i="1"/>
  <c r="Q100" i="1" s="1"/>
  <c r="P105" i="1"/>
  <c r="O105" i="1"/>
  <c r="O100" i="1" s="1"/>
  <c r="N105" i="1"/>
  <c r="M105" i="1"/>
  <c r="M100" i="1" s="1"/>
  <c r="L105" i="1"/>
  <c r="K105" i="1"/>
  <c r="K100" i="1" s="1"/>
  <c r="I105" i="1"/>
  <c r="I100" i="1" s="1"/>
  <c r="H105" i="1"/>
  <c r="W104" i="1"/>
  <c r="G104" i="1" s="1"/>
  <c r="F104" i="1" s="1"/>
  <c r="W103" i="1"/>
  <c r="G103" i="1"/>
  <c r="F103" i="1" s="1"/>
  <c r="W102" i="1"/>
  <c r="V101" i="1"/>
  <c r="U101" i="1"/>
  <c r="T101" i="1"/>
  <c r="T100" i="1" s="1"/>
  <c r="S101" i="1"/>
  <c r="R101" i="1"/>
  <c r="Q101" i="1"/>
  <c r="P101" i="1"/>
  <c r="P100" i="1" s="1"/>
  <c r="O101" i="1"/>
  <c r="N101" i="1"/>
  <c r="M101" i="1"/>
  <c r="L101" i="1"/>
  <c r="L100" i="1" s="1"/>
  <c r="K101" i="1"/>
  <c r="J101" i="1"/>
  <c r="I101" i="1"/>
  <c r="H101" i="1"/>
  <c r="H100" i="1" s="1"/>
  <c r="V100" i="1"/>
  <c r="R100" i="1"/>
  <c r="N100" i="1"/>
  <c r="W99" i="1"/>
  <c r="G99" i="1"/>
  <c r="F99" i="1" s="1"/>
  <c r="W98" i="1"/>
  <c r="P98" i="1"/>
  <c r="G98" i="1"/>
  <c r="F98" i="1" s="1"/>
  <c r="W97" i="1"/>
  <c r="G97" i="1" s="1"/>
  <c r="F97" i="1" s="1"/>
  <c r="P96" i="1"/>
  <c r="W96" i="1" s="1"/>
  <c r="G96" i="1" s="1"/>
  <c r="F96" i="1" s="1"/>
  <c r="W95" i="1"/>
  <c r="G95" i="1"/>
  <c r="F95" i="1" s="1"/>
  <c r="W94" i="1"/>
  <c r="G94" i="1" s="1"/>
  <c r="F94" i="1" s="1"/>
  <c r="I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H92" i="1"/>
  <c r="W91" i="1"/>
  <c r="G91" i="1"/>
  <c r="F91" i="1" s="1"/>
  <c r="W90" i="1"/>
  <c r="G90" i="1" s="1"/>
  <c r="F90" i="1"/>
  <c r="W89" i="1"/>
  <c r="G89" i="1"/>
  <c r="F89" i="1" s="1"/>
  <c r="W88" i="1"/>
  <c r="V88" i="1"/>
  <c r="U88" i="1"/>
  <c r="U81" i="1" s="1"/>
  <c r="T88" i="1"/>
  <c r="S88" i="1"/>
  <c r="S81" i="1" s="1"/>
  <c r="R88" i="1"/>
  <c r="Q88" i="1"/>
  <c r="Q81" i="1" s="1"/>
  <c r="P88" i="1"/>
  <c r="O88" i="1"/>
  <c r="O81" i="1" s="1"/>
  <c r="N88" i="1"/>
  <c r="M88" i="1"/>
  <c r="M81" i="1" s="1"/>
  <c r="L88" i="1"/>
  <c r="K88" i="1"/>
  <c r="K81" i="1" s="1"/>
  <c r="J88" i="1"/>
  <c r="I88" i="1"/>
  <c r="H88" i="1"/>
  <c r="G88" i="1"/>
  <c r="F88" i="1" s="1"/>
  <c r="W87" i="1"/>
  <c r="G87" i="1" s="1"/>
  <c r="F87" i="1" s="1"/>
  <c r="W86" i="1"/>
  <c r="G86" i="1"/>
  <c r="F86" i="1" s="1"/>
  <c r="W85" i="1"/>
  <c r="G85" i="1" s="1"/>
  <c r="F85" i="1" s="1"/>
  <c r="W84" i="1"/>
  <c r="G84" i="1"/>
  <c r="F84" i="1" s="1"/>
  <c r="W83" i="1"/>
  <c r="V82" i="1"/>
  <c r="U82" i="1"/>
  <c r="T82" i="1"/>
  <c r="T81" i="1" s="1"/>
  <c r="S82" i="1"/>
  <c r="R82" i="1"/>
  <c r="Q82" i="1"/>
  <c r="P82" i="1"/>
  <c r="P81" i="1" s="1"/>
  <c r="O82" i="1"/>
  <c r="N82" i="1"/>
  <c r="M82" i="1"/>
  <c r="L82" i="1"/>
  <c r="L81" i="1" s="1"/>
  <c r="K82" i="1"/>
  <c r="J82" i="1"/>
  <c r="I82" i="1"/>
  <c r="H82" i="1"/>
  <c r="H81" i="1" s="1"/>
  <c r="V81" i="1"/>
  <c r="R81" i="1"/>
  <c r="N81" i="1"/>
  <c r="J81" i="1"/>
  <c r="L80" i="1"/>
  <c r="E80" i="1"/>
  <c r="W79" i="1"/>
  <c r="G79" i="1" s="1"/>
  <c r="F79" i="1" s="1"/>
  <c r="E79" i="1"/>
  <c r="V78" i="1"/>
  <c r="U78" i="1"/>
  <c r="T78" i="1"/>
  <c r="S78" i="1"/>
  <c r="R78" i="1"/>
  <c r="Q78" i="1"/>
  <c r="P78" i="1"/>
  <c r="O78" i="1"/>
  <c r="N78" i="1"/>
  <c r="M78" i="1"/>
  <c r="K78" i="1"/>
  <c r="J78" i="1"/>
  <c r="I78" i="1"/>
  <c r="H78" i="1"/>
  <c r="W77" i="1"/>
  <c r="G77" i="1" s="1"/>
  <c r="F77" i="1"/>
  <c r="W76" i="1"/>
  <c r="G76" i="1"/>
  <c r="F76" i="1" s="1"/>
  <c r="W75" i="1"/>
  <c r="V75" i="1"/>
  <c r="U75" i="1"/>
  <c r="U72" i="1" s="1"/>
  <c r="T75" i="1"/>
  <c r="S75" i="1"/>
  <c r="S72" i="1" s="1"/>
  <c r="R75" i="1"/>
  <c r="Q75" i="1"/>
  <c r="Q72" i="1" s="1"/>
  <c r="P75" i="1"/>
  <c r="O75" i="1"/>
  <c r="O72" i="1" s="1"/>
  <c r="N75" i="1"/>
  <c r="M75" i="1"/>
  <c r="M72" i="1" s="1"/>
  <c r="L75" i="1"/>
  <c r="K75" i="1"/>
  <c r="J75" i="1"/>
  <c r="I75" i="1"/>
  <c r="H75" i="1"/>
  <c r="G75" i="1"/>
  <c r="F75" i="1" s="1"/>
  <c r="W74" i="1"/>
  <c r="V73" i="1"/>
  <c r="U73" i="1"/>
  <c r="T73" i="1"/>
  <c r="T72" i="1" s="1"/>
  <c r="T71" i="1" s="1"/>
  <c r="S73" i="1"/>
  <c r="R73" i="1"/>
  <c r="Q73" i="1"/>
  <c r="P73" i="1"/>
  <c r="P72" i="1" s="1"/>
  <c r="P71" i="1" s="1"/>
  <c r="P70" i="1" s="1"/>
  <c r="O73" i="1"/>
  <c r="N73" i="1"/>
  <c r="M73" i="1"/>
  <c r="L73" i="1"/>
  <c r="K73" i="1"/>
  <c r="J73" i="1"/>
  <c r="I73" i="1"/>
  <c r="H73" i="1"/>
  <c r="H72" i="1" s="1"/>
  <c r="H71" i="1" s="1"/>
  <c r="H70" i="1" s="1"/>
  <c r="V72" i="1"/>
  <c r="V71" i="1" s="1"/>
  <c r="V70" i="1" s="1"/>
  <c r="R72" i="1"/>
  <c r="R71" i="1" s="1"/>
  <c r="R70" i="1" s="1"/>
  <c r="N72" i="1"/>
  <c r="N71" i="1" s="1"/>
  <c r="J72" i="1"/>
  <c r="V69" i="1"/>
  <c r="W69" i="1" s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I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H66" i="1"/>
  <c r="H65" i="1" s="1"/>
  <c r="H64" i="1" s="1"/>
  <c r="V65" i="1"/>
  <c r="V64" i="1" s="1"/>
  <c r="U65" i="1"/>
  <c r="T65" i="1"/>
  <c r="T64" i="1" s="1"/>
  <c r="S65" i="1"/>
  <c r="R65" i="1"/>
  <c r="R64" i="1" s="1"/>
  <c r="Q65" i="1"/>
  <c r="P65" i="1"/>
  <c r="P64" i="1" s="1"/>
  <c r="O65" i="1"/>
  <c r="N65" i="1"/>
  <c r="N64" i="1" s="1"/>
  <c r="M65" i="1"/>
  <c r="L65" i="1"/>
  <c r="L64" i="1" s="1"/>
  <c r="K65" i="1"/>
  <c r="J65" i="1"/>
  <c r="J64" i="1" s="1"/>
  <c r="U64" i="1"/>
  <c r="S64" i="1"/>
  <c r="Q64" i="1"/>
  <c r="O64" i="1"/>
  <c r="M64" i="1"/>
  <c r="K64" i="1"/>
  <c r="W63" i="1"/>
  <c r="G63" i="1"/>
  <c r="F63" i="1" s="1"/>
  <c r="W62" i="1"/>
  <c r="W61" i="1" s="1"/>
  <c r="G61" i="1" s="1"/>
  <c r="F61" i="1" s="1"/>
  <c r="V62" i="1"/>
  <c r="U62" i="1"/>
  <c r="U61" i="1" s="1"/>
  <c r="T62" i="1"/>
  <c r="S62" i="1"/>
  <c r="S61" i="1" s="1"/>
  <c r="R62" i="1"/>
  <c r="Q62" i="1"/>
  <c r="Q61" i="1" s="1"/>
  <c r="P62" i="1"/>
  <c r="O62" i="1"/>
  <c r="O61" i="1" s="1"/>
  <c r="N62" i="1"/>
  <c r="M62" i="1"/>
  <c r="M61" i="1" s="1"/>
  <c r="L62" i="1"/>
  <c r="K62" i="1"/>
  <c r="K61" i="1" s="1"/>
  <c r="J62" i="1"/>
  <c r="I62" i="1"/>
  <c r="I61" i="1" s="1"/>
  <c r="H62" i="1"/>
  <c r="G62" i="1"/>
  <c r="F62" i="1" s="1"/>
  <c r="V61" i="1"/>
  <c r="T61" i="1"/>
  <c r="R61" i="1"/>
  <c r="P61" i="1"/>
  <c r="N61" i="1"/>
  <c r="L61" i="1"/>
  <c r="J61" i="1"/>
  <c r="H61" i="1"/>
  <c r="W60" i="1"/>
  <c r="V59" i="1"/>
  <c r="V54" i="1" s="1"/>
  <c r="V53" i="1" s="1"/>
  <c r="U59" i="1"/>
  <c r="T59" i="1"/>
  <c r="S59" i="1"/>
  <c r="R59" i="1"/>
  <c r="R54" i="1" s="1"/>
  <c r="R53" i="1" s="1"/>
  <c r="Q59" i="1"/>
  <c r="P59" i="1"/>
  <c r="O59" i="1"/>
  <c r="N59" i="1"/>
  <c r="N54" i="1" s="1"/>
  <c r="N53" i="1" s="1"/>
  <c r="M59" i="1"/>
  <c r="L59" i="1"/>
  <c r="K59" i="1"/>
  <c r="J59" i="1"/>
  <c r="J54" i="1" s="1"/>
  <c r="J53" i="1" s="1"/>
  <c r="J14" i="1" s="1"/>
  <c r="I59" i="1"/>
  <c r="H59" i="1"/>
  <c r="W58" i="1"/>
  <c r="G58" i="1"/>
  <c r="F58" i="1" s="1"/>
  <c r="W57" i="1"/>
  <c r="V57" i="1"/>
  <c r="U57" i="1"/>
  <c r="U54" i="1" s="1"/>
  <c r="T57" i="1"/>
  <c r="S57" i="1"/>
  <c r="S54" i="1" s="1"/>
  <c r="R57" i="1"/>
  <c r="Q57" i="1"/>
  <c r="Q54" i="1" s="1"/>
  <c r="P57" i="1"/>
  <c r="O57" i="1"/>
  <c r="O54" i="1" s="1"/>
  <c r="N57" i="1"/>
  <c r="M57" i="1"/>
  <c r="M54" i="1" s="1"/>
  <c r="L57" i="1"/>
  <c r="K57" i="1"/>
  <c r="K54" i="1" s="1"/>
  <c r="J57" i="1"/>
  <c r="I57" i="1"/>
  <c r="I54" i="1" s="1"/>
  <c r="H57" i="1"/>
  <c r="G57" i="1"/>
  <c r="F57" i="1" s="1"/>
  <c r="W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T54" i="1"/>
  <c r="T53" i="1" s="1"/>
  <c r="P54" i="1"/>
  <c r="P53" i="1" s="1"/>
  <c r="L54" i="1"/>
  <c r="L53" i="1" s="1"/>
  <c r="H54" i="1"/>
  <c r="H53" i="1" s="1"/>
  <c r="W52" i="1"/>
  <c r="G52" i="1"/>
  <c r="F52" i="1" s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 s="1"/>
  <c r="W50" i="1"/>
  <c r="V49" i="1"/>
  <c r="V46" i="1" s="1"/>
  <c r="V45" i="1" s="1"/>
  <c r="U49" i="1"/>
  <c r="T49" i="1"/>
  <c r="T46" i="1" s="1"/>
  <c r="T45" i="1" s="1"/>
  <c r="S49" i="1"/>
  <c r="R49" i="1"/>
  <c r="R46" i="1" s="1"/>
  <c r="R45" i="1" s="1"/>
  <c r="Q49" i="1"/>
  <c r="P49" i="1"/>
  <c r="P46" i="1" s="1"/>
  <c r="P45" i="1" s="1"/>
  <c r="O49" i="1"/>
  <c r="N49" i="1"/>
  <c r="N46" i="1" s="1"/>
  <c r="N45" i="1" s="1"/>
  <c r="M49" i="1"/>
  <c r="L49" i="1"/>
  <c r="L46" i="1" s="1"/>
  <c r="L45" i="1" s="1"/>
  <c r="K49" i="1"/>
  <c r="J49" i="1"/>
  <c r="J46" i="1" s="1"/>
  <c r="J45" i="1" s="1"/>
  <c r="I49" i="1"/>
  <c r="H49" i="1"/>
  <c r="H46" i="1" s="1"/>
  <c r="H45" i="1" s="1"/>
  <c r="W48" i="1"/>
  <c r="G48" i="1"/>
  <c r="F48" i="1" s="1"/>
  <c r="W47" i="1"/>
  <c r="V47" i="1"/>
  <c r="U47" i="1"/>
  <c r="T47" i="1"/>
  <c r="S47" i="1"/>
  <c r="S46" i="1" s="1"/>
  <c r="S45" i="1" s="1"/>
  <c r="R47" i="1"/>
  <c r="Q47" i="1"/>
  <c r="P47" i="1"/>
  <c r="O47" i="1"/>
  <c r="O46" i="1" s="1"/>
  <c r="O45" i="1" s="1"/>
  <c r="N47" i="1"/>
  <c r="M47" i="1"/>
  <c r="L47" i="1"/>
  <c r="K47" i="1"/>
  <c r="K46" i="1" s="1"/>
  <c r="K45" i="1" s="1"/>
  <c r="J47" i="1"/>
  <c r="I47" i="1"/>
  <c r="H47" i="1"/>
  <c r="G47" i="1"/>
  <c r="F47" i="1" s="1"/>
  <c r="U46" i="1"/>
  <c r="U45" i="1" s="1"/>
  <c r="Q46" i="1"/>
  <c r="Q45" i="1" s="1"/>
  <c r="M46" i="1"/>
  <c r="M45" i="1" s="1"/>
  <c r="I46" i="1"/>
  <c r="I45" i="1" s="1"/>
  <c r="W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W42" i="1"/>
  <c r="G42" i="1"/>
  <c r="F42" i="1" s="1"/>
  <c r="W41" i="1"/>
  <c r="V41" i="1"/>
  <c r="U41" i="1"/>
  <c r="U38" i="1" s="1"/>
  <c r="T41" i="1"/>
  <c r="S41" i="1"/>
  <c r="S38" i="1" s="1"/>
  <c r="R41" i="1"/>
  <c r="Q41" i="1"/>
  <c r="Q38" i="1" s="1"/>
  <c r="P41" i="1"/>
  <c r="O41" i="1"/>
  <c r="O38" i="1" s="1"/>
  <c r="N41" i="1"/>
  <c r="M41" i="1"/>
  <c r="M38" i="1" s="1"/>
  <c r="L41" i="1"/>
  <c r="K41" i="1"/>
  <c r="K38" i="1" s="1"/>
  <c r="J41" i="1"/>
  <c r="I41" i="1"/>
  <c r="I38" i="1" s="1"/>
  <c r="H41" i="1"/>
  <c r="G41" i="1"/>
  <c r="F41" i="1" s="1"/>
  <c r="W40" i="1"/>
  <c r="V39" i="1"/>
  <c r="U39" i="1"/>
  <c r="T39" i="1"/>
  <c r="T38" i="1" s="1"/>
  <c r="T29" i="1" s="1"/>
  <c r="S39" i="1"/>
  <c r="R39" i="1"/>
  <c r="Q39" i="1"/>
  <c r="P39" i="1"/>
  <c r="P38" i="1" s="1"/>
  <c r="P29" i="1" s="1"/>
  <c r="O39" i="1"/>
  <c r="N39" i="1"/>
  <c r="M39" i="1"/>
  <c r="L39" i="1"/>
  <c r="L38" i="1" s="1"/>
  <c r="L29" i="1" s="1"/>
  <c r="K39" i="1"/>
  <c r="J39" i="1"/>
  <c r="I39" i="1"/>
  <c r="H39" i="1"/>
  <c r="H38" i="1" s="1"/>
  <c r="H29" i="1" s="1"/>
  <c r="V38" i="1"/>
  <c r="V29" i="1" s="1"/>
  <c r="R38" i="1"/>
  <c r="R29" i="1" s="1"/>
  <c r="N38" i="1"/>
  <c r="N29" i="1" s="1"/>
  <c r="J38" i="1"/>
  <c r="J29" i="1" s="1"/>
  <c r="W37" i="1"/>
  <c r="W36" i="1"/>
  <c r="G36" i="1" s="1"/>
  <c r="F36" i="1" s="1"/>
  <c r="W35" i="1"/>
  <c r="G35" i="1"/>
  <c r="F35" i="1" s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 s="1"/>
  <c r="W33" i="1"/>
  <c r="G33" i="1" s="1"/>
  <c r="F33" i="1"/>
  <c r="W32" i="1"/>
  <c r="G32" i="1"/>
  <c r="F32" i="1" s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 s="1"/>
  <c r="W30" i="1"/>
  <c r="V30" i="1"/>
  <c r="U30" i="1"/>
  <c r="T30" i="1"/>
  <c r="S30" i="1"/>
  <c r="S29" i="1" s="1"/>
  <c r="R30" i="1"/>
  <c r="Q30" i="1"/>
  <c r="P30" i="1"/>
  <c r="O30" i="1"/>
  <c r="O29" i="1" s="1"/>
  <c r="N30" i="1"/>
  <c r="M30" i="1"/>
  <c r="L30" i="1"/>
  <c r="K30" i="1"/>
  <c r="K29" i="1" s="1"/>
  <c r="J30" i="1"/>
  <c r="I30" i="1"/>
  <c r="H30" i="1"/>
  <c r="G30" i="1"/>
  <c r="F30" i="1" s="1"/>
  <c r="U29" i="1"/>
  <c r="Q29" i="1"/>
  <c r="M29" i="1"/>
  <c r="I29" i="1"/>
  <c r="W28" i="1"/>
  <c r="V27" i="1"/>
  <c r="V24" i="1" s="1"/>
  <c r="V23" i="1" s="1"/>
  <c r="U27" i="1"/>
  <c r="T27" i="1"/>
  <c r="T24" i="1" s="1"/>
  <c r="T23" i="1" s="1"/>
  <c r="S27" i="1"/>
  <c r="R27" i="1"/>
  <c r="R24" i="1" s="1"/>
  <c r="R23" i="1" s="1"/>
  <c r="Q27" i="1"/>
  <c r="P27" i="1"/>
  <c r="P24" i="1" s="1"/>
  <c r="P23" i="1" s="1"/>
  <c r="O27" i="1"/>
  <c r="N27" i="1"/>
  <c r="N24" i="1" s="1"/>
  <c r="N23" i="1" s="1"/>
  <c r="M27" i="1"/>
  <c r="L27" i="1"/>
  <c r="L24" i="1" s="1"/>
  <c r="L23" i="1" s="1"/>
  <c r="K27" i="1"/>
  <c r="J27" i="1"/>
  <c r="J24" i="1" s="1"/>
  <c r="J23" i="1" s="1"/>
  <c r="I27" i="1"/>
  <c r="H27" i="1"/>
  <c r="H24" i="1" s="1"/>
  <c r="H23" i="1" s="1"/>
  <c r="W26" i="1"/>
  <c r="G26" i="1"/>
  <c r="F26" i="1" s="1"/>
  <c r="W25" i="1"/>
  <c r="V25" i="1"/>
  <c r="U25" i="1"/>
  <c r="T25" i="1"/>
  <c r="S25" i="1"/>
  <c r="S24" i="1" s="1"/>
  <c r="S23" i="1" s="1"/>
  <c r="R25" i="1"/>
  <c r="Q25" i="1"/>
  <c r="P25" i="1"/>
  <c r="O25" i="1"/>
  <c r="O24" i="1" s="1"/>
  <c r="O23" i="1" s="1"/>
  <c r="N25" i="1"/>
  <c r="M25" i="1"/>
  <c r="L25" i="1"/>
  <c r="K25" i="1"/>
  <c r="K24" i="1" s="1"/>
  <c r="K23" i="1" s="1"/>
  <c r="J25" i="1"/>
  <c r="I25" i="1"/>
  <c r="H25" i="1"/>
  <c r="G25" i="1"/>
  <c r="F25" i="1" s="1"/>
  <c r="U24" i="1"/>
  <c r="U23" i="1" s="1"/>
  <c r="Q24" i="1"/>
  <c r="Q23" i="1" s="1"/>
  <c r="M24" i="1"/>
  <c r="M23" i="1" s="1"/>
  <c r="I24" i="1"/>
  <c r="I23" i="1" s="1"/>
  <c r="Z23" i="1"/>
  <c r="AA23" i="1" s="1"/>
  <c r="AB23" i="1" s="1"/>
  <c r="AC23" i="1" s="1"/>
  <c r="AD23" i="1" s="1"/>
  <c r="AE23" i="1" s="1"/>
  <c r="AF23" i="1" s="1"/>
  <c r="AG23" i="1" s="1"/>
  <c r="AH23" i="1" s="1"/>
  <c r="Y23" i="1"/>
  <c r="W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W20" i="1"/>
  <c r="G20" i="1"/>
  <c r="F20" i="1" s="1"/>
  <c r="W19" i="1"/>
  <c r="V19" i="1"/>
  <c r="U19" i="1"/>
  <c r="U16" i="1" s="1"/>
  <c r="T19" i="1"/>
  <c r="S19" i="1"/>
  <c r="S16" i="1" s="1"/>
  <c r="R19" i="1"/>
  <c r="Q19" i="1"/>
  <c r="Q16" i="1" s="1"/>
  <c r="P19" i="1"/>
  <c r="O19" i="1"/>
  <c r="O16" i="1" s="1"/>
  <c r="N19" i="1"/>
  <c r="M19" i="1"/>
  <c r="M16" i="1" s="1"/>
  <c r="L19" i="1"/>
  <c r="K19" i="1"/>
  <c r="K16" i="1" s="1"/>
  <c r="J19" i="1"/>
  <c r="I19" i="1"/>
  <c r="I16" i="1" s="1"/>
  <c r="H19" i="1"/>
  <c r="G19" i="1"/>
  <c r="F19" i="1" s="1"/>
  <c r="W18" i="1"/>
  <c r="V17" i="1"/>
  <c r="U17" i="1"/>
  <c r="T17" i="1"/>
  <c r="T16" i="1" s="1"/>
  <c r="T15" i="1" s="1"/>
  <c r="T14" i="1" s="1"/>
  <c r="S17" i="1"/>
  <c r="R17" i="1"/>
  <c r="Q17" i="1"/>
  <c r="P17" i="1"/>
  <c r="P16" i="1" s="1"/>
  <c r="P15" i="1" s="1"/>
  <c r="P14" i="1" s="1"/>
  <c r="O17" i="1"/>
  <c r="N17" i="1"/>
  <c r="M17" i="1"/>
  <c r="L17" i="1"/>
  <c r="L16" i="1" s="1"/>
  <c r="L15" i="1" s="1"/>
  <c r="L14" i="1" s="1"/>
  <c r="K17" i="1"/>
  <c r="J17" i="1"/>
  <c r="I17" i="1"/>
  <c r="H17" i="1"/>
  <c r="H16" i="1" s="1"/>
  <c r="H15" i="1" s="1"/>
  <c r="H14" i="1" s="1"/>
  <c r="V16" i="1"/>
  <c r="R16" i="1"/>
  <c r="N16" i="1"/>
  <c r="J16" i="1"/>
  <c r="V15" i="1"/>
  <c r="U15" i="1"/>
  <c r="S15" i="1"/>
  <c r="R15" i="1"/>
  <c r="Q15" i="1"/>
  <c r="O15" i="1"/>
  <c r="N15" i="1"/>
  <c r="M15" i="1"/>
  <c r="K15" i="1"/>
  <c r="J15" i="1"/>
  <c r="I15" i="1"/>
  <c r="J71" i="1" l="1"/>
  <c r="J70" i="1" s="1"/>
  <c r="V234" i="1"/>
  <c r="K14" i="1"/>
  <c r="S14" i="1"/>
  <c r="N14" i="1"/>
  <c r="R14" i="1"/>
  <c r="V14" i="1"/>
  <c r="N70" i="1"/>
  <c r="G127" i="1"/>
  <c r="F127" i="1" s="1"/>
  <c r="W126" i="1"/>
  <c r="G126" i="1" s="1"/>
  <c r="F126" i="1" s="1"/>
  <c r="G122" i="1"/>
  <c r="F122" i="1" s="1"/>
  <c r="W121" i="1"/>
  <c r="G121" i="1" s="1"/>
  <c r="F121" i="1" s="1"/>
  <c r="G142" i="1"/>
  <c r="F142" i="1" s="1"/>
  <c r="W141" i="1"/>
  <c r="G153" i="1"/>
  <c r="F153" i="1" s="1"/>
  <c r="W152" i="1"/>
  <c r="G152" i="1" s="1"/>
  <c r="F152" i="1" s="1"/>
  <c r="G155" i="1"/>
  <c r="F155" i="1" s="1"/>
  <c r="G238" i="1"/>
  <c r="F238" i="1" s="1"/>
  <c r="W237" i="1"/>
  <c r="G293" i="1"/>
  <c r="F293" i="1" s="1"/>
  <c r="W292" i="1"/>
  <c r="G18" i="1"/>
  <c r="F18" i="1" s="1"/>
  <c r="W17" i="1"/>
  <c r="G28" i="1"/>
  <c r="F28" i="1" s="1"/>
  <c r="W27" i="1"/>
  <c r="G27" i="1" s="1"/>
  <c r="F27" i="1" s="1"/>
  <c r="G40" i="1"/>
  <c r="F40" i="1" s="1"/>
  <c r="W39" i="1"/>
  <c r="G50" i="1"/>
  <c r="F50" i="1" s="1"/>
  <c r="W49" i="1"/>
  <c r="G49" i="1" s="1"/>
  <c r="F49" i="1" s="1"/>
  <c r="I53" i="1"/>
  <c r="I14" i="1" s="1"/>
  <c r="K53" i="1"/>
  <c r="M53" i="1"/>
  <c r="M14" i="1" s="1"/>
  <c r="O53" i="1"/>
  <c r="O14" i="1" s="1"/>
  <c r="Q53" i="1"/>
  <c r="Q14" i="1" s="1"/>
  <c r="S53" i="1"/>
  <c r="U53" i="1"/>
  <c r="U14" i="1" s="1"/>
  <c r="G60" i="1"/>
  <c r="F60" i="1" s="1"/>
  <c r="W59" i="1"/>
  <c r="G59" i="1" s="1"/>
  <c r="F59" i="1" s="1"/>
  <c r="G74" i="1"/>
  <c r="F74" i="1" s="1"/>
  <c r="W73" i="1"/>
  <c r="G83" i="1"/>
  <c r="F83" i="1" s="1"/>
  <c r="W82" i="1"/>
  <c r="W93" i="1"/>
  <c r="I92" i="1"/>
  <c r="I81" i="1" s="1"/>
  <c r="G102" i="1"/>
  <c r="F102" i="1" s="1"/>
  <c r="W101" i="1"/>
  <c r="G111" i="1"/>
  <c r="F111" i="1" s="1"/>
  <c r="W110" i="1"/>
  <c r="G119" i="1"/>
  <c r="F119" i="1" s="1"/>
  <c r="W118" i="1"/>
  <c r="G148" i="1"/>
  <c r="F148" i="1" s="1"/>
  <c r="G165" i="1"/>
  <c r="F165" i="1" s="1"/>
  <c r="W164" i="1"/>
  <c r="G164" i="1" s="1"/>
  <c r="F164" i="1" s="1"/>
  <c r="W173" i="1"/>
  <c r="G175" i="1"/>
  <c r="F175" i="1" s="1"/>
  <c r="G193" i="1"/>
  <c r="F193" i="1" s="1"/>
  <c r="W192" i="1"/>
  <c r="G208" i="1"/>
  <c r="F208" i="1" s="1"/>
  <c r="W207" i="1"/>
  <c r="G212" i="1"/>
  <c r="F212" i="1" s="1"/>
  <c r="W211" i="1"/>
  <c r="G22" i="1"/>
  <c r="F22" i="1" s="1"/>
  <c r="W21" i="1"/>
  <c r="G21" i="1" s="1"/>
  <c r="F21" i="1" s="1"/>
  <c r="G44" i="1"/>
  <c r="F44" i="1" s="1"/>
  <c r="W43" i="1"/>
  <c r="G43" i="1" s="1"/>
  <c r="F43" i="1" s="1"/>
  <c r="G56" i="1"/>
  <c r="F56" i="1" s="1"/>
  <c r="W55" i="1"/>
  <c r="W67" i="1"/>
  <c r="I66" i="1"/>
  <c r="I65" i="1" s="1"/>
  <c r="I64" i="1" s="1"/>
  <c r="G69" i="1"/>
  <c r="F69" i="1" s="1"/>
  <c r="W68" i="1"/>
  <c r="G68" i="1" s="1"/>
  <c r="F68" i="1" s="1"/>
  <c r="I72" i="1"/>
  <c r="K72" i="1"/>
  <c r="K71" i="1" s="1"/>
  <c r="K70" i="1" s="1"/>
  <c r="M71" i="1"/>
  <c r="M70" i="1" s="1"/>
  <c r="O71" i="1"/>
  <c r="Q71" i="1"/>
  <c r="Q70" i="1" s="1"/>
  <c r="S71" i="1"/>
  <c r="S70" i="1" s="1"/>
  <c r="U71" i="1"/>
  <c r="U70" i="1" s="1"/>
  <c r="W78" i="1"/>
  <c r="G78" i="1" s="1"/>
  <c r="F78" i="1" s="1"/>
  <c r="W80" i="1"/>
  <c r="G80" i="1" s="1"/>
  <c r="F80" i="1" s="1"/>
  <c r="L78" i="1"/>
  <c r="L72" i="1" s="1"/>
  <c r="L71" i="1" s="1"/>
  <c r="L70" i="1" s="1"/>
  <c r="L13" i="1" s="1"/>
  <c r="W108" i="1"/>
  <c r="J105" i="1"/>
  <c r="J100" i="1" s="1"/>
  <c r="G114" i="1"/>
  <c r="F114" i="1" s="1"/>
  <c r="W113" i="1"/>
  <c r="G113" i="1" s="1"/>
  <c r="F113" i="1" s="1"/>
  <c r="W116" i="1"/>
  <c r="O166" i="1"/>
  <c r="O156" i="1" s="1"/>
  <c r="O139" i="1" s="1"/>
  <c r="W166" i="1"/>
  <c r="G166" i="1" s="1"/>
  <c r="F166" i="1" s="1"/>
  <c r="W189" i="1"/>
  <c r="T188" i="1"/>
  <c r="T187" i="1" s="1"/>
  <c r="T172" i="1" s="1"/>
  <c r="T70" i="1" s="1"/>
  <c r="G205" i="1"/>
  <c r="F205" i="1" s="1"/>
  <c r="W204" i="1"/>
  <c r="G204" i="1" s="1"/>
  <c r="F204" i="1" s="1"/>
  <c r="N207" i="1"/>
  <c r="N206" i="1" s="1"/>
  <c r="N198" i="1" s="1"/>
  <c r="G223" i="1"/>
  <c r="F223" i="1" s="1"/>
  <c r="W222" i="1"/>
  <c r="G226" i="1"/>
  <c r="F226" i="1" s="1"/>
  <c r="W225" i="1"/>
  <c r="G225" i="1" s="1"/>
  <c r="F225" i="1" s="1"/>
  <c r="L234" i="1"/>
  <c r="J235" i="1"/>
  <c r="M263" i="1"/>
  <c r="U263" i="1"/>
  <c r="W269" i="1"/>
  <c r="G269" i="1" s="1"/>
  <c r="F269" i="1" s="1"/>
  <c r="I235" i="1"/>
  <c r="K235" i="1"/>
  <c r="O235" i="1"/>
  <c r="S235" i="1"/>
  <c r="G243" i="1"/>
  <c r="F243" i="1" s="1"/>
  <c r="W242" i="1"/>
  <c r="G242" i="1" s="1"/>
  <c r="F242" i="1" s="1"/>
  <c r="G248" i="1"/>
  <c r="F248" i="1" s="1"/>
  <c r="W247" i="1"/>
  <c r="G247" i="1" s="1"/>
  <c r="F247" i="1" s="1"/>
  <c r="G258" i="1"/>
  <c r="F258" i="1" s="1"/>
  <c r="W257" i="1"/>
  <c r="L263" i="1"/>
  <c r="P263" i="1"/>
  <c r="P234" i="1" s="1"/>
  <c r="R263" i="1"/>
  <c r="T263" i="1"/>
  <c r="T234" i="1" s="1"/>
  <c r="V263" i="1"/>
  <c r="G268" i="1"/>
  <c r="F268" i="1" s="1"/>
  <c r="W267" i="1"/>
  <c r="G267" i="1" s="1"/>
  <c r="F267" i="1" s="1"/>
  <c r="G273" i="1"/>
  <c r="F273" i="1" s="1"/>
  <c r="W272" i="1"/>
  <c r="G272" i="1" s="1"/>
  <c r="F272" i="1" s="1"/>
  <c r="G279" i="1"/>
  <c r="F279" i="1" s="1"/>
  <c r="W278" i="1"/>
  <c r="Q276" i="1"/>
  <c r="Q263" i="1" s="1"/>
  <c r="Q234" i="1" s="1"/>
  <c r="G290" i="1"/>
  <c r="F290" i="1" s="1"/>
  <c r="W289" i="1"/>
  <c r="G299" i="1"/>
  <c r="F299" i="1" s="1"/>
  <c r="W298" i="1"/>
  <c r="G306" i="1"/>
  <c r="F306" i="1" s="1"/>
  <c r="W305" i="1"/>
  <c r="G311" i="1"/>
  <c r="F311" i="1" s="1"/>
  <c r="W310" i="1"/>
  <c r="G332" i="1"/>
  <c r="F332" i="1" s="1"/>
  <c r="W331" i="1"/>
  <c r="G334" i="1"/>
  <c r="F334" i="1" s="1"/>
  <c r="W333" i="1"/>
  <c r="G333" i="1" s="1"/>
  <c r="F333" i="1" s="1"/>
  <c r="G341" i="1"/>
  <c r="F341" i="1" s="1"/>
  <c r="W340" i="1"/>
  <c r="G367" i="1"/>
  <c r="F367" i="1" s="1"/>
  <c r="W366" i="1"/>
  <c r="G366" i="1" s="1"/>
  <c r="F366" i="1" s="1"/>
  <c r="G389" i="1"/>
  <c r="F389" i="1" s="1"/>
  <c r="W388" i="1"/>
  <c r="G391" i="1"/>
  <c r="F391" i="1" s="1"/>
  <c r="W390" i="1"/>
  <c r="G390" i="1" s="1"/>
  <c r="F390" i="1" s="1"/>
  <c r="I398" i="1"/>
  <c r="K398" i="1"/>
  <c r="M398" i="1"/>
  <c r="W406" i="1"/>
  <c r="W418" i="1"/>
  <c r="J417" i="1"/>
  <c r="J416" i="1" s="1"/>
  <c r="J415" i="1" s="1"/>
  <c r="W435" i="1"/>
  <c r="G445" i="1"/>
  <c r="F445" i="1" s="1"/>
  <c r="W444" i="1"/>
  <c r="I459" i="1"/>
  <c r="I447" i="1" s="1"/>
  <c r="I433" i="1" s="1"/>
  <c r="Q459" i="1"/>
  <c r="Q447" i="1" s="1"/>
  <c r="Q433" i="1" s="1"/>
  <c r="K461" i="1"/>
  <c r="K462" i="1" s="1"/>
  <c r="K463" i="1" s="1"/>
  <c r="O461" i="1"/>
  <c r="O462" i="1" s="1"/>
  <c r="O463" i="1" s="1"/>
  <c r="S461" i="1"/>
  <c r="S462" i="1" s="1"/>
  <c r="S463" i="1" s="1"/>
  <c r="G186" i="1"/>
  <c r="F186" i="1" s="1"/>
  <c r="W185" i="1"/>
  <c r="G197" i="1"/>
  <c r="F197" i="1" s="1"/>
  <c r="W196" i="1"/>
  <c r="G196" i="1" s="1"/>
  <c r="F196" i="1" s="1"/>
  <c r="G201" i="1"/>
  <c r="F201" i="1" s="1"/>
  <c r="W200" i="1"/>
  <c r="G217" i="1"/>
  <c r="F217" i="1" s="1"/>
  <c r="W216" i="1"/>
  <c r="G220" i="1"/>
  <c r="F220" i="1" s="1"/>
  <c r="W219" i="1"/>
  <c r="G229" i="1"/>
  <c r="F229" i="1" s="1"/>
  <c r="O214" i="1"/>
  <c r="W230" i="1"/>
  <c r="G230" i="1" s="1"/>
  <c r="F230" i="1" s="1"/>
  <c r="W255" i="1"/>
  <c r="J253" i="1"/>
  <c r="J249" i="1" s="1"/>
  <c r="G262" i="1"/>
  <c r="F262" i="1" s="1"/>
  <c r="W261" i="1"/>
  <c r="G261" i="1" s="1"/>
  <c r="F261" i="1" s="1"/>
  <c r="H278" i="1"/>
  <c r="H277" i="1" s="1"/>
  <c r="H276" i="1" s="1"/>
  <c r="H263" i="1" s="1"/>
  <c r="G303" i="1"/>
  <c r="F303" i="1" s="1"/>
  <c r="W302" i="1"/>
  <c r="G302" i="1" s="1"/>
  <c r="F302" i="1" s="1"/>
  <c r="G316" i="1"/>
  <c r="F316" i="1" s="1"/>
  <c r="W315" i="1"/>
  <c r="G325" i="1"/>
  <c r="F325" i="1" s="1"/>
  <c r="W324" i="1"/>
  <c r="G356" i="1"/>
  <c r="F356" i="1" s="1"/>
  <c r="W355" i="1"/>
  <c r="G361" i="1"/>
  <c r="F361" i="1" s="1"/>
  <c r="W360" i="1"/>
  <c r="G363" i="1"/>
  <c r="F363" i="1" s="1"/>
  <c r="W362" i="1"/>
  <c r="G362" i="1" s="1"/>
  <c r="F362" i="1" s="1"/>
  <c r="G370" i="1"/>
  <c r="F370" i="1" s="1"/>
  <c r="W369" i="1"/>
  <c r="G375" i="1"/>
  <c r="F375" i="1" s="1"/>
  <c r="W374" i="1"/>
  <c r="G401" i="1"/>
  <c r="F401" i="1" s="1"/>
  <c r="W400" i="1"/>
  <c r="G404" i="1"/>
  <c r="F404" i="1" s="1"/>
  <c r="W403" i="1"/>
  <c r="G403" i="1" s="1"/>
  <c r="F403" i="1" s="1"/>
  <c r="O398" i="1"/>
  <c r="Q398" i="1"/>
  <c r="S398" i="1"/>
  <c r="U398" i="1"/>
  <c r="G430" i="1"/>
  <c r="F430" i="1" s="1"/>
  <c r="W429" i="1"/>
  <c r="G432" i="1"/>
  <c r="F432" i="1" s="1"/>
  <c r="W431" i="1"/>
  <c r="G431" i="1" s="1"/>
  <c r="F431" i="1" s="1"/>
  <c r="J433" i="1"/>
  <c r="N433" i="1"/>
  <c r="N234" i="1" s="1"/>
  <c r="R433" i="1"/>
  <c r="V433" i="1"/>
  <c r="G440" i="1"/>
  <c r="F440" i="1" s="1"/>
  <c r="W439" i="1"/>
  <c r="G439" i="1" s="1"/>
  <c r="F439" i="1" s="1"/>
  <c r="F449" i="1"/>
  <c r="F451" i="1"/>
  <c r="F453" i="1"/>
  <c r="F455" i="1"/>
  <c r="F457" i="1"/>
  <c r="H462" i="1"/>
  <c r="I461" i="1"/>
  <c r="I462" i="1" s="1"/>
  <c r="I463" i="1" s="1"/>
  <c r="M461" i="1"/>
  <c r="M462" i="1" s="1"/>
  <c r="M463" i="1" s="1"/>
  <c r="Q461" i="1"/>
  <c r="Q462" i="1" s="1"/>
  <c r="Q463" i="1" s="1"/>
  <c r="U461" i="1"/>
  <c r="U462" i="1" s="1"/>
  <c r="U463" i="1" s="1"/>
  <c r="G465" i="1"/>
  <c r="F465" i="1" s="1"/>
  <c r="W464" i="1"/>
  <c r="G464" i="1" s="1"/>
  <c r="F464" i="1" s="1"/>
  <c r="W496" i="1"/>
  <c r="N495" i="1"/>
  <c r="N494" i="1" s="1"/>
  <c r="N493" i="1" s="1"/>
  <c r="N475" i="1" s="1"/>
  <c r="W522" i="1"/>
  <c r="Q521" i="1"/>
  <c r="Q520" i="1" s="1"/>
  <c r="G524" i="1"/>
  <c r="F524" i="1" s="1"/>
  <c r="W523" i="1"/>
  <c r="G523" i="1" s="1"/>
  <c r="F523" i="1" s="1"/>
  <c r="I526" i="1"/>
  <c r="Q526" i="1"/>
  <c r="L527" i="1"/>
  <c r="L526" i="1" s="1"/>
  <c r="T527" i="1"/>
  <c r="T526" i="1" s="1"/>
  <c r="J527" i="1"/>
  <c r="J526" i="1" s="1"/>
  <c r="R527" i="1"/>
  <c r="R526" i="1" s="1"/>
  <c r="G532" i="1"/>
  <c r="F532" i="1" s="1"/>
  <c r="W531" i="1"/>
  <c r="G609" i="1"/>
  <c r="F609" i="1" s="1"/>
  <c r="W608" i="1"/>
  <c r="G708" i="1"/>
  <c r="F708" i="1" s="1"/>
  <c r="W707" i="1"/>
  <c r="G707" i="1" s="1"/>
  <c r="F707" i="1" s="1"/>
  <c r="G763" i="1"/>
  <c r="F763" i="1" s="1"/>
  <c r="W761" i="1"/>
  <c r="G761" i="1" s="1"/>
  <c r="F761" i="1" s="1"/>
  <c r="G766" i="1"/>
  <c r="F766" i="1" s="1"/>
  <c r="W765" i="1"/>
  <c r="G765" i="1" s="1"/>
  <c r="F765" i="1" s="1"/>
  <c r="G779" i="1"/>
  <c r="F779" i="1" s="1"/>
  <c r="W777" i="1"/>
  <c r="G777" i="1" s="1"/>
  <c r="F777" i="1" s="1"/>
  <c r="G782" i="1"/>
  <c r="F782" i="1" s="1"/>
  <c r="W781" i="1"/>
  <c r="G781" i="1" s="1"/>
  <c r="F781" i="1" s="1"/>
  <c r="G795" i="1"/>
  <c r="F795" i="1" s="1"/>
  <c r="W793" i="1"/>
  <c r="G793" i="1" s="1"/>
  <c r="F793" i="1" s="1"/>
  <c r="G798" i="1"/>
  <c r="F798" i="1" s="1"/>
  <c r="W797" i="1"/>
  <c r="G797" i="1" s="1"/>
  <c r="F797" i="1" s="1"/>
  <c r="G811" i="1"/>
  <c r="F811" i="1" s="1"/>
  <c r="W809" i="1"/>
  <c r="G809" i="1" s="1"/>
  <c r="F809" i="1" s="1"/>
  <c r="G815" i="1"/>
  <c r="F815" i="1" s="1"/>
  <c r="W814" i="1"/>
  <c r="G814" i="1" s="1"/>
  <c r="F814" i="1" s="1"/>
  <c r="G1054" i="1"/>
  <c r="F1054" i="1" s="1"/>
  <c r="W1053" i="1"/>
  <c r="G485" i="1"/>
  <c r="F485" i="1" s="1"/>
  <c r="P493" i="1"/>
  <c r="P475" i="1" s="1"/>
  <c r="W503" i="1"/>
  <c r="W505" i="1"/>
  <c r="G505" i="1" s="1"/>
  <c r="F505" i="1" s="1"/>
  <c r="W652" i="1"/>
  <c r="W656" i="1"/>
  <c r="G699" i="1"/>
  <c r="F699" i="1" s="1"/>
  <c r="W698" i="1"/>
  <c r="G698" i="1" s="1"/>
  <c r="F698" i="1" s="1"/>
  <c r="S700" i="1"/>
  <c r="S682" i="1" s="1"/>
  <c r="S681" i="1" s="1"/>
  <c r="S525" i="1" s="1"/>
  <c r="W703" i="1"/>
  <c r="H700" i="1"/>
  <c r="J700" i="1"/>
  <c r="L700" i="1"/>
  <c r="N700" i="1"/>
  <c r="P700" i="1"/>
  <c r="R700" i="1"/>
  <c r="T700" i="1"/>
  <c r="V700" i="1"/>
  <c r="W719" i="1"/>
  <c r="G719" i="1" s="1"/>
  <c r="F719" i="1" s="1"/>
  <c r="G726" i="1"/>
  <c r="F726" i="1" s="1"/>
  <c r="W725" i="1"/>
  <c r="G742" i="1"/>
  <c r="F742" i="1" s="1"/>
  <c r="W741" i="1"/>
  <c r="G741" i="1" s="1"/>
  <c r="F741" i="1" s="1"/>
  <c r="G758" i="1"/>
  <c r="F758" i="1" s="1"/>
  <c r="W757" i="1"/>
  <c r="G757" i="1" s="1"/>
  <c r="F757" i="1" s="1"/>
  <c r="G860" i="1"/>
  <c r="F860" i="1" s="1"/>
  <c r="W858" i="1"/>
  <c r="G863" i="1"/>
  <c r="F863" i="1" s="1"/>
  <c r="W862" i="1"/>
  <c r="G862" i="1" s="1"/>
  <c r="F862" i="1" s="1"/>
  <c r="G876" i="1"/>
  <c r="F876" i="1" s="1"/>
  <c r="W874" i="1"/>
  <c r="G874" i="1" s="1"/>
  <c r="F874" i="1" s="1"/>
  <c r="G879" i="1"/>
  <c r="F879" i="1" s="1"/>
  <c r="W878" i="1"/>
  <c r="G878" i="1" s="1"/>
  <c r="F878" i="1" s="1"/>
  <c r="G892" i="1"/>
  <c r="F892" i="1" s="1"/>
  <c r="W890" i="1"/>
  <c r="G890" i="1" s="1"/>
  <c r="F890" i="1" s="1"/>
  <c r="G895" i="1"/>
  <c r="F895" i="1" s="1"/>
  <c r="W894" i="1"/>
  <c r="G894" i="1" s="1"/>
  <c r="F894" i="1" s="1"/>
  <c r="G916" i="1"/>
  <c r="F916" i="1" s="1"/>
  <c r="W914" i="1"/>
  <c r="G914" i="1" s="1"/>
  <c r="F914" i="1" s="1"/>
  <c r="G919" i="1"/>
  <c r="F919" i="1" s="1"/>
  <c r="W918" i="1"/>
  <c r="G918" i="1" s="1"/>
  <c r="F918" i="1" s="1"/>
  <c r="G1010" i="1"/>
  <c r="F1010" i="1" s="1"/>
  <c r="W1009" i="1"/>
  <c r="G1009" i="1" s="1"/>
  <c r="F1009" i="1" s="1"/>
  <c r="W460" i="1"/>
  <c r="G489" i="1"/>
  <c r="F489" i="1" s="1"/>
  <c r="W488" i="1"/>
  <c r="G488" i="1" s="1"/>
  <c r="F488" i="1" s="1"/>
  <c r="W502" i="1"/>
  <c r="G502" i="1" s="1"/>
  <c r="F502" i="1" s="1"/>
  <c r="Q495" i="1"/>
  <c r="Q494" i="1" s="1"/>
  <c r="G569" i="1"/>
  <c r="F569" i="1" s="1"/>
  <c r="W568" i="1"/>
  <c r="G602" i="1"/>
  <c r="F602" i="1" s="1"/>
  <c r="W601" i="1"/>
  <c r="G628" i="1"/>
  <c r="F628" i="1" s="1"/>
  <c r="W627" i="1"/>
  <c r="G637" i="1"/>
  <c r="F637" i="1" s="1"/>
  <c r="W636" i="1"/>
  <c r="G643" i="1"/>
  <c r="F643" i="1" s="1"/>
  <c r="W642" i="1"/>
  <c r="G680" i="1"/>
  <c r="F680" i="1" s="1"/>
  <c r="W679" i="1"/>
  <c r="H684" i="1"/>
  <c r="H683" i="1" s="1"/>
  <c r="H682" i="1" s="1"/>
  <c r="H681" i="1" s="1"/>
  <c r="H525" i="1" s="1"/>
  <c r="J684" i="1"/>
  <c r="J683" i="1" s="1"/>
  <c r="L684" i="1"/>
  <c r="L683" i="1" s="1"/>
  <c r="L682" i="1" s="1"/>
  <c r="L681" i="1" s="1"/>
  <c r="N684" i="1"/>
  <c r="N683" i="1" s="1"/>
  <c r="P684" i="1"/>
  <c r="P683" i="1" s="1"/>
  <c r="P682" i="1" s="1"/>
  <c r="P681" i="1" s="1"/>
  <c r="P525" i="1" s="1"/>
  <c r="R684" i="1"/>
  <c r="R683" i="1" s="1"/>
  <c r="T684" i="1"/>
  <c r="T683" i="1" s="1"/>
  <c r="T682" i="1" s="1"/>
  <c r="T681" i="1" s="1"/>
  <c r="V684" i="1"/>
  <c r="V683" i="1" s="1"/>
  <c r="G691" i="1"/>
  <c r="F691" i="1" s="1"/>
  <c r="W690" i="1"/>
  <c r="G716" i="1"/>
  <c r="F716" i="1" s="1"/>
  <c r="W715" i="1"/>
  <c r="G715" i="1" s="1"/>
  <c r="F715" i="1" s="1"/>
  <c r="I724" i="1"/>
  <c r="I723" i="1" s="1"/>
  <c r="I700" i="1" s="1"/>
  <c r="I682" i="1" s="1"/>
  <c r="I681" i="1" s="1"/>
  <c r="K724" i="1"/>
  <c r="K723" i="1" s="1"/>
  <c r="K700" i="1" s="1"/>
  <c r="K682" i="1" s="1"/>
  <c r="K681" i="1" s="1"/>
  <c r="K525" i="1" s="1"/>
  <c r="M724" i="1"/>
  <c r="M723" i="1" s="1"/>
  <c r="M700" i="1" s="1"/>
  <c r="M682" i="1" s="1"/>
  <c r="M681" i="1" s="1"/>
  <c r="M525" i="1" s="1"/>
  <c r="O724" i="1"/>
  <c r="O723" i="1" s="1"/>
  <c r="O700" i="1" s="1"/>
  <c r="O682" i="1" s="1"/>
  <c r="O681" i="1" s="1"/>
  <c r="O525" i="1" s="1"/>
  <c r="Q724" i="1"/>
  <c r="Q723" i="1" s="1"/>
  <c r="Q700" i="1" s="1"/>
  <c r="Q682" i="1" s="1"/>
  <c r="Q681" i="1" s="1"/>
  <c r="S724" i="1"/>
  <c r="S723" i="1" s="1"/>
  <c r="U724" i="1"/>
  <c r="U723" i="1" s="1"/>
  <c r="U700" i="1" s="1"/>
  <c r="U682" i="1" s="1"/>
  <c r="U681" i="1" s="1"/>
  <c r="U525" i="1" s="1"/>
  <c r="G734" i="1"/>
  <c r="F734" i="1" s="1"/>
  <c r="W733" i="1"/>
  <c r="G733" i="1" s="1"/>
  <c r="F733" i="1" s="1"/>
  <c r="G750" i="1"/>
  <c r="F750" i="1" s="1"/>
  <c r="W749" i="1"/>
  <c r="G749" i="1" s="1"/>
  <c r="F749" i="1" s="1"/>
  <c r="G829" i="1"/>
  <c r="F829" i="1" s="1"/>
  <c r="W828" i="1"/>
  <c r="G828" i="1" s="1"/>
  <c r="F828" i="1" s="1"/>
  <c r="G845" i="1"/>
  <c r="F845" i="1" s="1"/>
  <c r="W844" i="1"/>
  <c r="G844" i="1" s="1"/>
  <c r="F844" i="1" s="1"/>
  <c r="G1003" i="1"/>
  <c r="F1003" i="1" s="1"/>
  <c r="W1002" i="1"/>
  <c r="G774" i="1"/>
  <c r="F774" i="1" s="1"/>
  <c r="W773" i="1"/>
  <c r="G773" i="1" s="1"/>
  <c r="F773" i="1" s="1"/>
  <c r="G790" i="1"/>
  <c r="F790" i="1" s="1"/>
  <c r="W789" i="1"/>
  <c r="G789" i="1" s="1"/>
  <c r="F789" i="1" s="1"/>
  <c r="G806" i="1"/>
  <c r="F806" i="1" s="1"/>
  <c r="W805" i="1"/>
  <c r="G805" i="1" s="1"/>
  <c r="F805" i="1" s="1"/>
  <c r="G821" i="1"/>
  <c r="F821" i="1" s="1"/>
  <c r="W820" i="1"/>
  <c r="G837" i="1"/>
  <c r="F837" i="1" s="1"/>
  <c r="W836" i="1"/>
  <c r="G836" i="1" s="1"/>
  <c r="F836" i="1" s="1"/>
  <c r="G853" i="1"/>
  <c r="F853" i="1" s="1"/>
  <c r="W852" i="1"/>
  <c r="G852" i="1" s="1"/>
  <c r="F852" i="1" s="1"/>
  <c r="G871" i="1"/>
  <c r="F871" i="1" s="1"/>
  <c r="W870" i="1"/>
  <c r="G870" i="1" s="1"/>
  <c r="F870" i="1" s="1"/>
  <c r="G887" i="1"/>
  <c r="F887" i="1" s="1"/>
  <c r="W886" i="1"/>
  <c r="G886" i="1" s="1"/>
  <c r="F886" i="1" s="1"/>
  <c r="H905" i="1"/>
  <c r="H904" i="1" s="1"/>
  <c r="H903" i="1" s="1"/>
  <c r="J905" i="1"/>
  <c r="J904" i="1" s="1"/>
  <c r="J903" i="1" s="1"/>
  <c r="L905" i="1"/>
  <c r="L904" i="1" s="1"/>
  <c r="L903" i="1" s="1"/>
  <c r="N905" i="1"/>
  <c r="N904" i="1" s="1"/>
  <c r="N903" i="1" s="1"/>
  <c r="P905" i="1"/>
  <c r="P904" i="1" s="1"/>
  <c r="P903" i="1" s="1"/>
  <c r="R905" i="1"/>
  <c r="R904" i="1" s="1"/>
  <c r="R903" i="1" s="1"/>
  <c r="T905" i="1"/>
  <c r="T904" i="1" s="1"/>
  <c r="T903" i="1" s="1"/>
  <c r="V905" i="1"/>
  <c r="V904" i="1" s="1"/>
  <c r="V903" i="1" s="1"/>
  <c r="G911" i="1"/>
  <c r="F911" i="1" s="1"/>
  <c r="W910" i="1"/>
  <c r="G939" i="1"/>
  <c r="F939" i="1" s="1"/>
  <c r="W938" i="1"/>
  <c r="G938" i="1" s="1"/>
  <c r="F938" i="1" s="1"/>
  <c r="G955" i="1"/>
  <c r="F955" i="1" s="1"/>
  <c r="W954" i="1"/>
  <c r="G954" i="1" s="1"/>
  <c r="F954" i="1" s="1"/>
  <c r="G971" i="1"/>
  <c r="F971" i="1" s="1"/>
  <c r="W970" i="1"/>
  <c r="G970" i="1" s="1"/>
  <c r="F970" i="1" s="1"/>
  <c r="G987" i="1"/>
  <c r="F987" i="1" s="1"/>
  <c r="W986" i="1"/>
  <c r="G986" i="1" s="1"/>
  <c r="F986" i="1" s="1"/>
  <c r="G1034" i="1"/>
  <c r="F1034" i="1" s="1"/>
  <c r="W1032" i="1"/>
  <c r="G1032" i="1" s="1"/>
  <c r="F1032" i="1" s="1"/>
  <c r="G1044" i="1"/>
  <c r="F1044" i="1" s="1"/>
  <c r="W1043" i="1"/>
  <c r="G931" i="1"/>
  <c r="F931" i="1" s="1"/>
  <c r="W930" i="1"/>
  <c r="G930" i="1" s="1"/>
  <c r="F930" i="1" s="1"/>
  <c r="G947" i="1"/>
  <c r="F947" i="1" s="1"/>
  <c r="W946" i="1"/>
  <c r="G946" i="1" s="1"/>
  <c r="F946" i="1" s="1"/>
  <c r="G963" i="1"/>
  <c r="F963" i="1" s="1"/>
  <c r="W962" i="1"/>
  <c r="G962" i="1" s="1"/>
  <c r="F962" i="1" s="1"/>
  <c r="G979" i="1"/>
  <c r="F979" i="1" s="1"/>
  <c r="W978" i="1"/>
  <c r="G978" i="1" s="1"/>
  <c r="F978" i="1" s="1"/>
  <c r="G996" i="1"/>
  <c r="F996" i="1" s="1"/>
  <c r="W995" i="1"/>
  <c r="G995" i="1" s="1"/>
  <c r="F995" i="1" s="1"/>
  <c r="I1021" i="1"/>
  <c r="I1020" i="1" s="1"/>
  <c r="Q1021" i="1"/>
  <c r="Q1020" i="1" s="1"/>
  <c r="O1021" i="1"/>
  <c r="O1020" i="1" s="1"/>
  <c r="G1039" i="1"/>
  <c r="F1039" i="1" s="1"/>
  <c r="W1038" i="1"/>
  <c r="G1051" i="1"/>
  <c r="F1051" i="1" s="1"/>
  <c r="W1050" i="1"/>
  <c r="R1021" i="1"/>
  <c r="R1020" i="1" s="1"/>
  <c r="T1021" i="1"/>
  <c r="T1020" i="1" s="1"/>
  <c r="V1021" i="1"/>
  <c r="V1020" i="1" s="1"/>
  <c r="G1029" i="1"/>
  <c r="F1029" i="1" s="1"/>
  <c r="W1028" i="1"/>
  <c r="P13" i="1" l="1"/>
  <c r="P12" i="1" s="1"/>
  <c r="P11" i="1" s="1"/>
  <c r="M234" i="1"/>
  <c r="T13" i="1"/>
  <c r="M13" i="1"/>
  <c r="M12" i="1" s="1"/>
  <c r="M11" i="1" s="1"/>
  <c r="W1042" i="1"/>
  <c r="G1042" i="1" s="1"/>
  <c r="F1042" i="1" s="1"/>
  <c r="G1043" i="1"/>
  <c r="F1043" i="1" s="1"/>
  <c r="G910" i="1"/>
  <c r="F910" i="1" s="1"/>
  <c r="W905" i="1"/>
  <c r="G820" i="1"/>
  <c r="F820" i="1" s="1"/>
  <c r="W819" i="1"/>
  <c r="W857" i="1"/>
  <c r="G858" i="1"/>
  <c r="F858" i="1" s="1"/>
  <c r="G725" i="1"/>
  <c r="F725" i="1" s="1"/>
  <c r="W724" i="1"/>
  <c r="G656" i="1"/>
  <c r="F656" i="1" s="1"/>
  <c r="G608" i="1"/>
  <c r="F608" i="1" s="1"/>
  <c r="W607" i="1"/>
  <c r="G531" i="1"/>
  <c r="F531" i="1" s="1"/>
  <c r="W530" i="1"/>
  <c r="R525" i="1"/>
  <c r="T525" i="1"/>
  <c r="Q525" i="1"/>
  <c r="W461" i="1"/>
  <c r="G461" i="1" s="1"/>
  <c r="F461" i="1" s="1"/>
  <c r="G429" i="1"/>
  <c r="F429" i="1" s="1"/>
  <c r="W428" i="1"/>
  <c r="G428" i="1" s="1"/>
  <c r="F428" i="1" s="1"/>
  <c r="G400" i="1"/>
  <c r="F400" i="1" s="1"/>
  <c r="G374" i="1"/>
  <c r="F374" i="1" s="1"/>
  <c r="W373" i="1"/>
  <c r="G373" i="1" s="1"/>
  <c r="F373" i="1" s="1"/>
  <c r="G369" i="1"/>
  <c r="F369" i="1" s="1"/>
  <c r="W368" i="1"/>
  <c r="G368" i="1" s="1"/>
  <c r="F368" i="1" s="1"/>
  <c r="G360" i="1"/>
  <c r="F360" i="1" s="1"/>
  <c r="W359" i="1"/>
  <c r="G359" i="1" s="1"/>
  <c r="F359" i="1" s="1"/>
  <c r="G355" i="1"/>
  <c r="F355" i="1" s="1"/>
  <c r="W354" i="1"/>
  <c r="G354" i="1" s="1"/>
  <c r="F354" i="1" s="1"/>
  <c r="G324" i="1"/>
  <c r="F324" i="1" s="1"/>
  <c r="W318" i="1"/>
  <c r="G315" i="1"/>
  <c r="F315" i="1" s="1"/>
  <c r="W314" i="1"/>
  <c r="G314" i="1" s="1"/>
  <c r="F314" i="1" s="1"/>
  <c r="G255" i="1"/>
  <c r="F255" i="1" s="1"/>
  <c r="W253" i="1"/>
  <c r="U459" i="1"/>
  <c r="U447" i="1" s="1"/>
  <c r="U433" i="1" s="1"/>
  <c r="U234" i="1" s="1"/>
  <c r="U13" i="1" s="1"/>
  <c r="U12" i="1" s="1"/>
  <c r="U11" i="1" s="1"/>
  <c r="M459" i="1"/>
  <c r="M447" i="1" s="1"/>
  <c r="M433" i="1" s="1"/>
  <c r="W405" i="1"/>
  <c r="G405" i="1" s="1"/>
  <c r="F405" i="1" s="1"/>
  <c r="G406" i="1"/>
  <c r="F406" i="1" s="1"/>
  <c r="G388" i="1"/>
  <c r="F388" i="1" s="1"/>
  <c r="W387" i="1"/>
  <c r="G340" i="1"/>
  <c r="F340" i="1" s="1"/>
  <c r="W339" i="1"/>
  <c r="G331" i="1"/>
  <c r="F331" i="1" s="1"/>
  <c r="W330" i="1"/>
  <c r="G330" i="1" s="1"/>
  <c r="F330" i="1" s="1"/>
  <c r="G310" i="1"/>
  <c r="F310" i="1" s="1"/>
  <c r="W309" i="1"/>
  <c r="G309" i="1" s="1"/>
  <c r="F309" i="1" s="1"/>
  <c r="G305" i="1"/>
  <c r="F305" i="1" s="1"/>
  <c r="W304" i="1"/>
  <c r="G304" i="1" s="1"/>
  <c r="F304" i="1" s="1"/>
  <c r="G298" i="1"/>
  <c r="F298" i="1" s="1"/>
  <c r="W297" i="1"/>
  <c r="G297" i="1" s="1"/>
  <c r="F297" i="1" s="1"/>
  <c r="G289" i="1"/>
  <c r="F289" i="1" s="1"/>
  <c r="W288" i="1"/>
  <c r="G288" i="1" s="1"/>
  <c r="F288" i="1" s="1"/>
  <c r="S234" i="1"/>
  <c r="K234" i="1"/>
  <c r="K13" i="1" s="1"/>
  <c r="K12" i="1" s="1"/>
  <c r="K11" i="1" s="1"/>
  <c r="J234" i="1"/>
  <c r="J13" i="1" s="1"/>
  <c r="W115" i="1"/>
  <c r="G115" i="1" s="1"/>
  <c r="F115" i="1" s="1"/>
  <c r="G116" i="1"/>
  <c r="F116" i="1" s="1"/>
  <c r="G108" i="1"/>
  <c r="F108" i="1" s="1"/>
  <c r="W105" i="1"/>
  <c r="G105" i="1" s="1"/>
  <c r="F105" i="1" s="1"/>
  <c r="O70" i="1"/>
  <c r="O13" i="1" s="1"/>
  <c r="O12" i="1" s="1"/>
  <c r="O11" i="1" s="1"/>
  <c r="G55" i="1"/>
  <c r="F55" i="1" s="1"/>
  <c r="W54" i="1"/>
  <c r="G211" i="1"/>
  <c r="F211" i="1" s="1"/>
  <c r="W210" i="1"/>
  <c r="G207" i="1"/>
  <c r="F207" i="1" s="1"/>
  <c r="W206" i="1"/>
  <c r="G206" i="1" s="1"/>
  <c r="F206" i="1" s="1"/>
  <c r="G192" i="1"/>
  <c r="F192" i="1" s="1"/>
  <c r="W191" i="1"/>
  <c r="G173" i="1"/>
  <c r="F173" i="1" s="1"/>
  <c r="G118" i="1"/>
  <c r="F118" i="1" s="1"/>
  <c r="W117" i="1"/>
  <c r="G117" i="1" s="1"/>
  <c r="F117" i="1" s="1"/>
  <c r="G110" i="1"/>
  <c r="F110" i="1" s="1"/>
  <c r="W109" i="1"/>
  <c r="G109" i="1" s="1"/>
  <c r="F109" i="1" s="1"/>
  <c r="G101" i="1"/>
  <c r="F101" i="1" s="1"/>
  <c r="W100" i="1"/>
  <c r="G100" i="1" s="1"/>
  <c r="F100" i="1" s="1"/>
  <c r="G82" i="1"/>
  <c r="F82" i="1" s="1"/>
  <c r="W81" i="1"/>
  <c r="G81" i="1" s="1"/>
  <c r="F81" i="1" s="1"/>
  <c r="G73" i="1"/>
  <c r="F73" i="1" s="1"/>
  <c r="W72" i="1"/>
  <c r="G141" i="1"/>
  <c r="F141" i="1" s="1"/>
  <c r="W140" i="1"/>
  <c r="S13" i="1"/>
  <c r="S12" i="1" s="1"/>
  <c r="S11" i="1" s="1"/>
  <c r="W156" i="1"/>
  <c r="G156" i="1" s="1"/>
  <c r="F156" i="1" s="1"/>
  <c r="W149" i="1"/>
  <c r="G149" i="1" s="1"/>
  <c r="F149" i="1" s="1"/>
  <c r="G1028" i="1"/>
  <c r="F1028" i="1" s="1"/>
  <c r="W1023" i="1"/>
  <c r="G1002" i="1"/>
  <c r="F1002" i="1" s="1"/>
  <c r="W999" i="1"/>
  <c r="G999" i="1" s="1"/>
  <c r="F999" i="1" s="1"/>
  <c r="G1050" i="1"/>
  <c r="F1050" i="1" s="1"/>
  <c r="W1049" i="1"/>
  <c r="G1038" i="1"/>
  <c r="F1038" i="1" s="1"/>
  <c r="G690" i="1"/>
  <c r="F690" i="1" s="1"/>
  <c r="W685" i="1"/>
  <c r="V682" i="1"/>
  <c r="V681" i="1" s="1"/>
  <c r="V525" i="1" s="1"/>
  <c r="R682" i="1"/>
  <c r="R681" i="1" s="1"/>
  <c r="N682" i="1"/>
  <c r="N681" i="1" s="1"/>
  <c r="N525" i="1" s="1"/>
  <c r="J682" i="1"/>
  <c r="J681" i="1" s="1"/>
  <c r="G679" i="1"/>
  <c r="F679" i="1" s="1"/>
  <c r="W678" i="1"/>
  <c r="G642" i="1"/>
  <c r="F642" i="1" s="1"/>
  <c r="W641" i="1"/>
  <c r="G636" i="1"/>
  <c r="F636" i="1" s="1"/>
  <c r="W635" i="1"/>
  <c r="G627" i="1"/>
  <c r="F627" i="1" s="1"/>
  <c r="W626" i="1"/>
  <c r="G601" i="1"/>
  <c r="F601" i="1" s="1"/>
  <c r="W600" i="1"/>
  <c r="G568" i="1"/>
  <c r="F568" i="1" s="1"/>
  <c r="W567" i="1"/>
  <c r="Q493" i="1"/>
  <c r="Q475" i="1" s="1"/>
  <c r="Q13" i="1" s="1"/>
  <c r="Q12" i="1" s="1"/>
  <c r="Q11" i="1" s="1"/>
  <c r="G460" i="1"/>
  <c r="F460" i="1" s="1"/>
  <c r="W702" i="1"/>
  <c r="G703" i="1"/>
  <c r="F703" i="1" s="1"/>
  <c r="W651" i="1"/>
  <c r="G652" i="1"/>
  <c r="F652" i="1" s="1"/>
  <c r="W484" i="1"/>
  <c r="G1053" i="1"/>
  <c r="F1053" i="1" s="1"/>
  <c r="W1052" i="1"/>
  <c r="G1052" i="1" s="1"/>
  <c r="F1052" i="1" s="1"/>
  <c r="J525" i="1"/>
  <c r="L525" i="1"/>
  <c r="L12" i="1" s="1"/>
  <c r="L11" i="1" s="1"/>
  <c r="I525" i="1"/>
  <c r="G522" i="1"/>
  <c r="F522" i="1" s="1"/>
  <c r="W521" i="1"/>
  <c r="G496" i="1"/>
  <c r="F496" i="1" s="1"/>
  <c r="W495" i="1"/>
  <c r="H463" i="1"/>
  <c r="W463" i="1" s="1"/>
  <c r="G463" i="1" s="1"/>
  <c r="F463" i="1" s="1"/>
  <c r="W462" i="1"/>
  <c r="G462" i="1" s="1"/>
  <c r="F462" i="1" s="1"/>
  <c r="H459" i="1"/>
  <c r="H447" i="1" s="1"/>
  <c r="H433" i="1" s="1"/>
  <c r="H234" i="1" s="1"/>
  <c r="H13" i="1" s="1"/>
  <c r="H12" i="1" s="1"/>
  <c r="H11" i="1" s="1"/>
  <c r="W228" i="1"/>
  <c r="G228" i="1" s="1"/>
  <c r="F228" i="1" s="1"/>
  <c r="G219" i="1"/>
  <c r="F219" i="1" s="1"/>
  <c r="W218" i="1"/>
  <c r="G218" i="1" s="1"/>
  <c r="F218" i="1" s="1"/>
  <c r="G216" i="1"/>
  <c r="F216" i="1" s="1"/>
  <c r="W215" i="1"/>
  <c r="G200" i="1"/>
  <c r="F200" i="1" s="1"/>
  <c r="W199" i="1"/>
  <c r="G185" i="1"/>
  <c r="F185" i="1" s="1"/>
  <c r="W180" i="1"/>
  <c r="G180" i="1" s="1"/>
  <c r="F180" i="1" s="1"/>
  <c r="S459" i="1"/>
  <c r="S447" i="1" s="1"/>
  <c r="S433" i="1" s="1"/>
  <c r="O459" i="1"/>
  <c r="O447" i="1" s="1"/>
  <c r="O433" i="1" s="1"/>
  <c r="O234" i="1" s="1"/>
  <c r="K459" i="1"/>
  <c r="K447" i="1" s="1"/>
  <c r="K433" i="1" s="1"/>
  <c r="G444" i="1"/>
  <c r="F444" i="1" s="1"/>
  <c r="W443" i="1"/>
  <c r="G443" i="1" s="1"/>
  <c r="F443" i="1" s="1"/>
  <c r="W434" i="1"/>
  <c r="G435" i="1"/>
  <c r="F435" i="1" s="1"/>
  <c r="G418" i="1"/>
  <c r="F418" i="1" s="1"/>
  <c r="W417" i="1"/>
  <c r="G278" i="1"/>
  <c r="F278" i="1" s="1"/>
  <c r="W277" i="1"/>
  <c r="R234" i="1"/>
  <c r="R13" i="1" s="1"/>
  <c r="R12" i="1" s="1"/>
  <c r="R11" i="1" s="1"/>
  <c r="G257" i="1"/>
  <c r="F257" i="1" s="1"/>
  <c r="W256" i="1"/>
  <c r="G256" i="1" s="1"/>
  <c r="F256" i="1" s="1"/>
  <c r="I234" i="1"/>
  <c r="W244" i="1"/>
  <c r="G244" i="1" s="1"/>
  <c r="F244" i="1" s="1"/>
  <c r="G222" i="1"/>
  <c r="F222" i="1" s="1"/>
  <c r="W221" i="1"/>
  <c r="G221" i="1" s="1"/>
  <c r="F221" i="1" s="1"/>
  <c r="G189" i="1"/>
  <c r="F189" i="1" s="1"/>
  <c r="W188" i="1"/>
  <c r="I71" i="1"/>
  <c r="I70" i="1" s="1"/>
  <c r="I13" i="1" s="1"/>
  <c r="I12" i="1" s="1"/>
  <c r="I11" i="1" s="1"/>
  <c r="G67" i="1"/>
  <c r="F67" i="1" s="1"/>
  <c r="W66" i="1"/>
  <c r="G93" i="1"/>
  <c r="F93" i="1" s="1"/>
  <c r="W92" i="1"/>
  <c r="G92" i="1" s="1"/>
  <c r="F92" i="1" s="1"/>
  <c r="G39" i="1"/>
  <c r="F39" i="1" s="1"/>
  <c r="W38" i="1"/>
  <c r="G17" i="1"/>
  <c r="F17" i="1" s="1"/>
  <c r="W16" i="1"/>
  <c r="W291" i="1"/>
  <c r="G291" i="1" s="1"/>
  <c r="F291" i="1" s="1"/>
  <c r="G292" i="1"/>
  <c r="F292" i="1" s="1"/>
  <c r="W264" i="1"/>
  <c r="G237" i="1"/>
  <c r="F237" i="1" s="1"/>
  <c r="W236" i="1"/>
  <c r="V13" i="1"/>
  <c r="N13" i="1"/>
  <c r="N12" i="1" s="1"/>
  <c r="N11" i="1" s="1"/>
  <c r="W24" i="1"/>
  <c r="W46" i="1"/>
  <c r="G46" i="1" l="1"/>
  <c r="F46" i="1" s="1"/>
  <c r="W45" i="1"/>
  <c r="G45" i="1" s="1"/>
  <c r="F45" i="1" s="1"/>
  <c r="G236" i="1"/>
  <c r="F236" i="1" s="1"/>
  <c r="W235" i="1"/>
  <c r="G264" i="1"/>
  <c r="F264" i="1" s="1"/>
  <c r="W263" i="1"/>
  <c r="G263" i="1" s="1"/>
  <c r="F263" i="1" s="1"/>
  <c r="W187" i="1"/>
  <c r="G187" i="1" s="1"/>
  <c r="F187" i="1" s="1"/>
  <c r="G188" i="1"/>
  <c r="F188" i="1" s="1"/>
  <c r="G434" i="1"/>
  <c r="F434" i="1" s="1"/>
  <c r="G199" i="1"/>
  <c r="F199" i="1" s="1"/>
  <c r="W198" i="1"/>
  <c r="G198" i="1" s="1"/>
  <c r="F198" i="1" s="1"/>
  <c r="G215" i="1"/>
  <c r="F215" i="1" s="1"/>
  <c r="W214" i="1"/>
  <c r="G214" i="1" s="1"/>
  <c r="F214" i="1" s="1"/>
  <c r="G495" i="1"/>
  <c r="F495" i="1" s="1"/>
  <c r="W494" i="1"/>
  <c r="G521" i="1"/>
  <c r="F521" i="1" s="1"/>
  <c r="W520" i="1"/>
  <c r="G520" i="1" s="1"/>
  <c r="F520" i="1" s="1"/>
  <c r="G140" i="1"/>
  <c r="F140" i="1" s="1"/>
  <c r="W139" i="1"/>
  <c r="G139" i="1" s="1"/>
  <c r="F139" i="1" s="1"/>
  <c r="G72" i="1"/>
  <c r="F72" i="1" s="1"/>
  <c r="W71" i="1"/>
  <c r="G191" i="1"/>
  <c r="F191" i="1" s="1"/>
  <c r="W190" i="1"/>
  <c r="G190" i="1" s="1"/>
  <c r="F190" i="1" s="1"/>
  <c r="G210" i="1"/>
  <c r="F210" i="1" s="1"/>
  <c r="W209" i="1"/>
  <c r="G209" i="1" s="1"/>
  <c r="F209" i="1" s="1"/>
  <c r="G54" i="1"/>
  <c r="F54" i="1" s="1"/>
  <c r="W53" i="1"/>
  <c r="G53" i="1" s="1"/>
  <c r="F53" i="1" s="1"/>
  <c r="G857" i="1"/>
  <c r="F857" i="1" s="1"/>
  <c r="W856" i="1"/>
  <c r="G856" i="1" s="1"/>
  <c r="F856" i="1" s="1"/>
  <c r="G24" i="1"/>
  <c r="F24" i="1" s="1"/>
  <c r="W23" i="1"/>
  <c r="G23" i="1" s="1"/>
  <c r="F23" i="1" s="1"/>
  <c r="V12" i="1"/>
  <c r="V11" i="1" s="1"/>
  <c r="G16" i="1"/>
  <c r="F16" i="1" s="1"/>
  <c r="W15" i="1"/>
  <c r="G38" i="1"/>
  <c r="F38" i="1" s="1"/>
  <c r="W29" i="1"/>
  <c r="G29" i="1" s="1"/>
  <c r="F29" i="1" s="1"/>
  <c r="G66" i="1"/>
  <c r="F66" i="1" s="1"/>
  <c r="W65" i="1"/>
  <c r="G277" i="1"/>
  <c r="F277" i="1" s="1"/>
  <c r="W276" i="1"/>
  <c r="G276" i="1" s="1"/>
  <c r="F276" i="1" s="1"/>
  <c r="W416" i="1"/>
  <c r="G417" i="1"/>
  <c r="F417" i="1" s="1"/>
  <c r="G484" i="1"/>
  <c r="F484" i="1" s="1"/>
  <c r="W476" i="1"/>
  <c r="G651" i="1"/>
  <c r="F651" i="1" s="1"/>
  <c r="W650" i="1"/>
  <c r="G650" i="1" s="1"/>
  <c r="F650" i="1" s="1"/>
  <c r="G702" i="1"/>
  <c r="F702" i="1" s="1"/>
  <c r="W701" i="1"/>
  <c r="W459" i="1"/>
  <c r="G567" i="1"/>
  <c r="F567" i="1" s="1"/>
  <c r="W566" i="1"/>
  <c r="G600" i="1"/>
  <c r="F600" i="1" s="1"/>
  <c r="W599" i="1"/>
  <c r="G599" i="1" s="1"/>
  <c r="F599" i="1" s="1"/>
  <c r="G626" i="1"/>
  <c r="F626" i="1" s="1"/>
  <c r="W625" i="1"/>
  <c r="G635" i="1"/>
  <c r="F635" i="1" s="1"/>
  <c r="W634" i="1"/>
  <c r="G641" i="1"/>
  <c r="F641" i="1" s="1"/>
  <c r="W640" i="1"/>
  <c r="G678" i="1"/>
  <c r="F678" i="1" s="1"/>
  <c r="W677" i="1"/>
  <c r="W684" i="1"/>
  <c r="G685" i="1"/>
  <c r="F685" i="1" s="1"/>
  <c r="W1037" i="1"/>
  <c r="G1049" i="1"/>
  <c r="F1049" i="1" s="1"/>
  <c r="W1048" i="1"/>
  <c r="W1022" i="1"/>
  <c r="G1023" i="1"/>
  <c r="F1023" i="1" s="1"/>
  <c r="W172" i="1"/>
  <c r="G172" i="1" s="1"/>
  <c r="F172" i="1" s="1"/>
  <c r="J12" i="1"/>
  <c r="J11" i="1" s="1"/>
  <c r="G339" i="1"/>
  <c r="F339" i="1" s="1"/>
  <c r="W338" i="1"/>
  <c r="G338" i="1" s="1"/>
  <c r="F338" i="1" s="1"/>
  <c r="G387" i="1"/>
  <c r="F387" i="1" s="1"/>
  <c r="W386" i="1"/>
  <c r="G386" i="1" s="1"/>
  <c r="F386" i="1" s="1"/>
  <c r="G253" i="1"/>
  <c r="F253" i="1" s="1"/>
  <c r="W249" i="1"/>
  <c r="G249" i="1" s="1"/>
  <c r="F249" i="1" s="1"/>
  <c r="G318" i="1"/>
  <c r="F318" i="1" s="1"/>
  <c r="W317" i="1"/>
  <c r="G317" i="1" s="1"/>
  <c r="F317" i="1" s="1"/>
  <c r="W399" i="1"/>
  <c r="G530" i="1"/>
  <c r="F530" i="1" s="1"/>
  <c r="W529" i="1"/>
  <c r="G607" i="1"/>
  <c r="F607" i="1" s="1"/>
  <c r="W606" i="1"/>
  <c r="G606" i="1" s="1"/>
  <c r="F606" i="1" s="1"/>
  <c r="G724" i="1"/>
  <c r="F724" i="1" s="1"/>
  <c r="W723" i="1"/>
  <c r="G723" i="1" s="1"/>
  <c r="F723" i="1" s="1"/>
  <c r="G819" i="1"/>
  <c r="F819" i="1" s="1"/>
  <c r="W818" i="1"/>
  <c r="W904" i="1"/>
  <c r="G905" i="1"/>
  <c r="F905" i="1" s="1"/>
  <c r="T12" i="1"/>
  <c r="T11" i="1" s="1"/>
  <c r="G399" i="1" l="1"/>
  <c r="F399" i="1" s="1"/>
  <c r="W398" i="1"/>
  <c r="G398" i="1" s="1"/>
  <c r="F398" i="1" s="1"/>
  <c r="G1022" i="1"/>
  <c r="F1022" i="1" s="1"/>
  <c r="G640" i="1"/>
  <c r="F640" i="1" s="1"/>
  <c r="W639" i="1"/>
  <c r="G634" i="1"/>
  <c r="F634" i="1" s="1"/>
  <c r="W629" i="1"/>
  <c r="G629" i="1" s="1"/>
  <c r="F629" i="1" s="1"/>
  <c r="G625" i="1"/>
  <c r="F625" i="1" s="1"/>
  <c r="W624" i="1"/>
  <c r="G566" i="1"/>
  <c r="F566" i="1" s="1"/>
  <c r="W565" i="1"/>
  <c r="G565" i="1" s="1"/>
  <c r="F565" i="1" s="1"/>
  <c r="G459" i="1"/>
  <c r="F459" i="1" s="1"/>
  <c r="W447" i="1"/>
  <c r="W415" i="1"/>
  <c r="G415" i="1" s="1"/>
  <c r="F415" i="1" s="1"/>
  <c r="G416" i="1"/>
  <c r="F416" i="1" s="1"/>
  <c r="G71" i="1"/>
  <c r="F71" i="1" s="1"/>
  <c r="W70" i="1"/>
  <c r="G70" i="1" s="1"/>
  <c r="F70" i="1" s="1"/>
  <c r="G494" i="1"/>
  <c r="F494" i="1" s="1"/>
  <c r="W493" i="1"/>
  <c r="G493" i="1" s="1"/>
  <c r="F493" i="1" s="1"/>
  <c r="G235" i="1"/>
  <c r="F235" i="1" s="1"/>
  <c r="G818" i="1"/>
  <c r="F818" i="1" s="1"/>
  <c r="W817" i="1"/>
  <c r="G817" i="1" s="1"/>
  <c r="F817" i="1" s="1"/>
  <c r="G529" i="1"/>
  <c r="F529" i="1" s="1"/>
  <c r="W528" i="1"/>
  <c r="G677" i="1"/>
  <c r="F677" i="1" s="1"/>
  <c r="W676" i="1"/>
  <c r="G904" i="1"/>
  <c r="F904" i="1" s="1"/>
  <c r="W903" i="1"/>
  <c r="G903" i="1" s="1"/>
  <c r="F903" i="1" s="1"/>
  <c r="G1048" i="1"/>
  <c r="F1048" i="1" s="1"/>
  <c r="W1047" i="1"/>
  <c r="G1047" i="1" s="1"/>
  <c r="F1047" i="1" s="1"/>
  <c r="G1037" i="1"/>
  <c r="F1037" i="1" s="1"/>
  <c r="W1036" i="1"/>
  <c r="G1036" i="1" s="1"/>
  <c r="F1036" i="1" s="1"/>
  <c r="G684" i="1"/>
  <c r="F684" i="1" s="1"/>
  <c r="W683" i="1"/>
  <c r="W700" i="1"/>
  <c r="G700" i="1" s="1"/>
  <c r="F700" i="1" s="1"/>
  <c r="G701" i="1"/>
  <c r="F701" i="1" s="1"/>
  <c r="G476" i="1"/>
  <c r="F476" i="1" s="1"/>
  <c r="G65" i="1"/>
  <c r="F65" i="1" s="1"/>
  <c r="W64" i="1"/>
  <c r="G64" i="1" s="1"/>
  <c r="F64" i="1" s="1"/>
  <c r="G15" i="1"/>
  <c r="F15" i="1" s="1"/>
  <c r="W14" i="1"/>
  <c r="X15" i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G14" i="1" l="1"/>
  <c r="F14" i="1" s="1"/>
  <c r="W682" i="1"/>
  <c r="G683" i="1"/>
  <c r="F683" i="1" s="1"/>
  <c r="G676" i="1"/>
  <c r="F676" i="1" s="1"/>
  <c r="W675" i="1"/>
  <c r="G528" i="1"/>
  <c r="F528" i="1" s="1"/>
  <c r="W527" i="1"/>
  <c r="G447" i="1"/>
  <c r="F447" i="1" s="1"/>
  <c r="W433" i="1"/>
  <c r="G624" i="1"/>
  <c r="F624" i="1" s="1"/>
  <c r="W623" i="1"/>
  <c r="G623" i="1" s="1"/>
  <c r="F623" i="1" s="1"/>
  <c r="G639" i="1"/>
  <c r="F639" i="1" s="1"/>
  <c r="W638" i="1"/>
  <c r="G638" i="1" s="1"/>
  <c r="F638" i="1" s="1"/>
  <c r="W1021" i="1"/>
  <c r="W475" i="1"/>
  <c r="G475" i="1" s="1"/>
  <c r="F475" i="1" s="1"/>
  <c r="G433" i="1" l="1"/>
  <c r="F433" i="1" s="1"/>
  <c r="W234" i="1"/>
  <c r="G527" i="1"/>
  <c r="F527" i="1" s="1"/>
  <c r="G675" i="1"/>
  <c r="F675" i="1" s="1"/>
  <c r="W673" i="1"/>
  <c r="G1021" i="1"/>
  <c r="F1021" i="1" s="1"/>
  <c r="W1020" i="1"/>
  <c r="G1020" i="1" s="1"/>
  <c r="F1020" i="1" s="1"/>
  <c r="G682" i="1"/>
  <c r="F682" i="1" s="1"/>
  <c r="W681" i="1"/>
  <c r="G681" i="1" s="1"/>
  <c r="F681" i="1" s="1"/>
  <c r="G673" i="1" l="1"/>
  <c r="F673" i="1" s="1"/>
  <c r="W672" i="1"/>
  <c r="G234" i="1"/>
  <c r="F234" i="1" s="1"/>
  <c r="W13" i="1"/>
  <c r="G13" i="1" l="1"/>
  <c r="F13" i="1" s="1"/>
  <c r="W671" i="1"/>
  <c r="G672" i="1"/>
  <c r="F672" i="1" s="1"/>
  <c r="G671" i="1" l="1"/>
  <c r="F671" i="1" s="1"/>
  <c r="W670" i="1"/>
  <c r="G670" i="1" l="1"/>
  <c r="F670" i="1" s="1"/>
  <c r="W655" i="1"/>
  <c r="G655" i="1" l="1"/>
  <c r="F655" i="1" s="1"/>
  <c r="W526" i="1"/>
  <c r="W525" i="1" l="1"/>
  <c r="G526" i="1"/>
  <c r="F526" i="1" s="1"/>
  <c r="G525" i="1" l="1"/>
  <c r="F525" i="1" s="1"/>
  <c r="W12" i="1"/>
  <c r="G12" i="1" l="1"/>
  <c r="F12" i="1" s="1"/>
  <c r="W11" i="1"/>
  <c r="G11" i="1" s="1"/>
  <c r="F11" i="1" s="1"/>
</calcChain>
</file>

<file path=xl/sharedStrings.xml><?xml version="1.0" encoding="utf-8"?>
<sst xmlns="http://schemas.openxmlformats.org/spreadsheetml/2006/main" count="2147" uniqueCount="1536">
  <si>
    <t/>
  </si>
  <si>
    <t>MUNICIPIO DE PILCAYA GUERRERO</t>
  </si>
  <si>
    <t>CALENDARIO DE PRESUPUESTOS DE EGRESOS DEL EJERCICIO FISCAL 2021</t>
  </si>
  <si>
    <t>CUENTA</t>
  </si>
  <si>
    <t>C O N C E P T O</t>
  </si>
  <si>
    <t>PRESUPUESTO  2020 CONSOLIDADO</t>
  </si>
  <si>
    <t>DIF. POR APLICAR</t>
  </si>
  <si>
    <t>ACUMULADO</t>
  </si>
  <si>
    <t>UNIDAD ADMINISTRATIVA</t>
  </si>
  <si>
    <t xml:space="preserve">IMPORTE </t>
  </si>
  <si>
    <t>Cuenta</t>
  </si>
  <si>
    <t>CABILDO</t>
  </si>
  <si>
    <t>SECRETARIA GENERAL</t>
  </si>
  <si>
    <t>DIF MPAL</t>
  </si>
  <si>
    <t>ORGANO DE CONTROL INTERNO</t>
  </si>
  <si>
    <t>TESORERIA</t>
  </si>
  <si>
    <t>OBRAS PUBLICAS</t>
  </si>
  <si>
    <t>DESARROLLO SOCIAL</t>
  </si>
  <si>
    <t>DESARROLLO RURAL</t>
  </si>
  <si>
    <t>COMUNICACIÓN SOCIAL</t>
  </si>
  <si>
    <t>EDUC. Y CULTURA</t>
  </si>
  <si>
    <t>SERVICIOS GENERALES</t>
  </si>
  <si>
    <t>LICENCIAS</t>
  </si>
  <si>
    <t>PROTECCION CIVIL</t>
  </si>
  <si>
    <t>TRANSPARENCIA</t>
  </si>
  <si>
    <t>SEG. PUBLICA</t>
  </si>
  <si>
    <t>1.3.1</t>
  </si>
  <si>
    <t>1.3.2</t>
  </si>
  <si>
    <t>2.6.3</t>
  </si>
  <si>
    <t>1.3.4</t>
  </si>
  <si>
    <t>1.5.2</t>
  </si>
  <si>
    <t>2.2.1</t>
  </si>
  <si>
    <t>3.2.1</t>
  </si>
  <si>
    <t>1.8.3</t>
  </si>
  <si>
    <t>2.5.6</t>
  </si>
  <si>
    <t>2.1.1</t>
  </si>
  <si>
    <t>1.7.3</t>
  </si>
  <si>
    <t>1.7.2</t>
  </si>
  <si>
    <t>1.7.1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</si>
  <si>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</si>
  <si>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</si>
  <si>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</si>
  <si>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</si>
  <si>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</si>
  <si>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</si>
  <si>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</si>
  <si>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</si>
  <si>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</si>
  <si>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</si>
  <si>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</si>
  <si>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</si>
  <si>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</si>
  <si>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</si>
  <si>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1</t>
  </si>
  <si>
    <t>PRESUPUESTO TOTAL</t>
  </si>
  <si>
    <t>1 1</t>
  </si>
  <si>
    <t>CORRIENTE ( TIPO DE GASTO  1 CORRIENTE, 2 CAPITAL)</t>
  </si>
  <si>
    <t>1 1 1</t>
  </si>
  <si>
    <t>SERVICIOS PERSONALES</t>
  </si>
  <si>
    <t>1 1 1 1</t>
  </si>
  <si>
    <t>REMUNERACIONES AL PERSONAL DE CARÁCTER PERMANENTE</t>
  </si>
  <si>
    <t>1 1 1 1 113</t>
  </si>
  <si>
    <t>SUELDOS BASE AL PERSONALPERMANENTE</t>
  </si>
  <si>
    <t>1 1 1 1 113 001</t>
  </si>
  <si>
    <t>GASTO CORRIENTE</t>
  </si>
  <si>
    <t>1 1 1 1 113 001 001</t>
  </si>
  <si>
    <t>SUELDOS Y SALARIOS</t>
  </si>
  <si>
    <t>1 1 1 1 113 003</t>
  </si>
  <si>
    <t>FORTAMUN</t>
  </si>
  <si>
    <t>1 1 1 1 113 003 001</t>
  </si>
  <si>
    <t>DIGNIFICACION SALARIAL</t>
  </si>
  <si>
    <t>1 1 1 1 113 005</t>
  </si>
  <si>
    <t>INGRESOS PROPIOS</t>
  </si>
  <si>
    <t>1 1 1 1 113 005 001</t>
  </si>
  <si>
    <t>1 1 1 2</t>
  </si>
  <si>
    <t>REMUNERACIONES AL PERSONAL DE CARÁCTER TRANSITORIO</t>
  </si>
  <si>
    <t>1 1 1 2 122</t>
  </si>
  <si>
    <t>SUELDOS BASE AL PERSONAL EVENTUAL</t>
  </si>
  <si>
    <t>1 1 1 2 122 001</t>
  </si>
  <si>
    <t>1 1 1 2 122 001 001</t>
  </si>
  <si>
    <t>SUELDOS EVENTUALES</t>
  </si>
  <si>
    <t>1 1 1 2 122 003</t>
  </si>
  <si>
    <t>1 1 1 2 122 003 001</t>
  </si>
  <si>
    <t>1 1 1 3</t>
  </si>
  <si>
    <t>REMUNERACIONES ADICIONALES Y ESPECIALES</t>
  </si>
  <si>
    <t>1 1 1 3 132</t>
  </si>
  <si>
    <t>PRIMAS DE VACACIONES DOMINICAL Y GRATIFICACION DE FIN DE AÑO</t>
  </si>
  <si>
    <t>1 1 1 3 132 001</t>
  </si>
  <si>
    <t>1 1 1 3 132 001 001</t>
  </si>
  <si>
    <t>PRIMA VACACIONAL</t>
  </si>
  <si>
    <t>1 1 1 3 132 001 002</t>
  </si>
  <si>
    <t>AGUINALDO</t>
  </si>
  <si>
    <t>1 1 1 3 132 003</t>
  </si>
  <si>
    <t>1 1 1 3 132 003 001</t>
  </si>
  <si>
    <t>1 1 1 3 132 003 002</t>
  </si>
  <si>
    <t>1 1 1 3 132 003 00</t>
  </si>
  <si>
    <t>GRATIFICACIONES</t>
  </si>
  <si>
    <t>1 1 1 3 134</t>
  </si>
  <si>
    <t>COMPENSACIONES</t>
  </si>
  <si>
    <t>1 1 1 3 134 001</t>
  </si>
  <si>
    <t>1 1 1 3 134 001 002</t>
  </si>
  <si>
    <t>COMPENSACIONES EXTRAORDINARIAS</t>
  </si>
  <si>
    <t>1 1 1 3 134 003</t>
  </si>
  <si>
    <t>1 1 1 3 134 003 001</t>
  </si>
  <si>
    <t>COMPENSACIONES.</t>
  </si>
  <si>
    <t>1 1 1 3 134 005</t>
  </si>
  <si>
    <t>1 1 1 3 134 005 001</t>
  </si>
  <si>
    <t>1 1 1 4</t>
  </si>
  <si>
    <t>SEGURIDAD SOCIAL</t>
  </si>
  <si>
    <t>1 1 1 4 141</t>
  </si>
  <si>
    <t>APORTACIONES DE SEGURIDAD SOCIAL</t>
  </si>
  <si>
    <t>1 1 1 4 141 001</t>
  </si>
  <si>
    <t>1 1 1 4 141 001 001</t>
  </si>
  <si>
    <t>1 1 1 4 141 002</t>
  </si>
  <si>
    <t>INFRAESTRURA SOCIAL</t>
  </si>
  <si>
    <t>1 1 1 4 141 002 001</t>
  </si>
  <si>
    <t>1 1 1 4 141 003</t>
  </si>
  <si>
    <t>1 1 1 4 141 003 001</t>
  </si>
  <si>
    <t>1 1 1 5</t>
  </si>
  <si>
    <t>OTRAS PRESTACIONES SOCIALES Y ECONOMICAS</t>
  </si>
  <si>
    <t>1 1 1 5 152</t>
  </si>
  <si>
    <t>INDEMNIZACIONES</t>
  </si>
  <si>
    <t>1 1 1 5 152 001</t>
  </si>
  <si>
    <t>1 1 1 5 152 001 002</t>
  </si>
  <si>
    <t>INDEMNIZACIONES Y FINIQUITOS</t>
  </si>
  <si>
    <t>1 1 1 5 152 003</t>
  </si>
  <si>
    <t>1 1 1 5 152 003 003</t>
  </si>
  <si>
    <t>INDEMINIZACIONES Y FINIQUITOS</t>
  </si>
  <si>
    <t>1 1 1 5 152 005</t>
  </si>
  <si>
    <t>1 1 1 5 152 005 002</t>
  </si>
  <si>
    <t>INDEMNIZACIONES Y FINIQUTOS</t>
  </si>
  <si>
    <t>1 1 1 5 159</t>
  </si>
  <si>
    <t>1 1 1 5 159 003</t>
  </si>
  <si>
    <t>1 1 1 5 159 003 002</t>
  </si>
  <si>
    <t>SERVICIOS MÉDICOS</t>
  </si>
  <si>
    <t>1 1 1 6</t>
  </si>
  <si>
    <t>PREVISIONES</t>
  </si>
  <si>
    <t>1 1 1 6 161</t>
  </si>
  <si>
    <t>PREVISIONES DE CARÁCTER LABORAL, ECONOMICA Y DE SEGURIDAD SOCIAL</t>
  </si>
  <si>
    <t>1 1 1 6 161 001</t>
  </si>
  <si>
    <t>1 1 1 6 161 001 001</t>
  </si>
  <si>
    <t>1 1 1 6 161 003</t>
  </si>
  <si>
    <t>1 1 1 6 161 003 001</t>
  </si>
  <si>
    <t>1 1 2</t>
  </si>
  <si>
    <t>MATERIALES Y SUMINISTROS</t>
  </si>
  <si>
    <t>1 1 2 1</t>
  </si>
  <si>
    <t>MATERIALES DE ADMINISTRACION, EMISION DE DOCUMENTOS Y ARTICULOS OFICIALES</t>
  </si>
  <si>
    <t>1 1 2 1 211</t>
  </si>
  <si>
    <t>MATERIALES UTILES Y EQUIPOS MENORES DE OFICINA</t>
  </si>
  <si>
    <t>1 1 2 1 211 001</t>
  </si>
  <si>
    <t>1 1 2 1 211 001 001</t>
  </si>
  <si>
    <t>DE OFICINA</t>
  </si>
  <si>
    <t>1 1 2 1 211 003</t>
  </si>
  <si>
    <t>1 1 2 1 211 003 001</t>
  </si>
  <si>
    <t>1 1 2 1 211 003 002</t>
  </si>
  <si>
    <t>DE COMPUTO</t>
  </si>
  <si>
    <t>1 1 2 1 211 005</t>
  </si>
  <si>
    <t>1 1 2 1 211 005 001</t>
  </si>
  <si>
    <t>1 1 2 1 211 005 002</t>
  </si>
  <si>
    <t>1 1 2 1 212</t>
  </si>
  <si>
    <t>MATERIALES Y UTILES DE IMPRESION Y REPRODUCCION</t>
  </si>
  <si>
    <t>1 1 2 1 212 001</t>
  </si>
  <si>
    <t>1 1 2 1 212 001 001</t>
  </si>
  <si>
    <t>IMPRESOS Y FORMAS OFICIALES</t>
  </si>
  <si>
    <t>1 1 2 1 212 001 002</t>
  </si>
  <si>
    <t>MATERIALES Y UTILES DE IMPRESION</t>
  </si>
  <si>
    <t>1 1 2 1 212 001 003</t>
  </si>
  <si>
    <t>DE FOTOCOPIADO</t>
  </si>
  <si>
    <t>1 1 2 1 212 001 004</t>
  </si>
  <si>
    <t xml:space="preserve">DE IMPRENTA </t>
  </si>
  <si>
    <t>1 1 2 1 212 001 005</t>
  </si>
  <si>
    <t>DE FOTOGRAFIA, CINE, GRABACION Y VIDEO</t>
  </si>
  <si>
    <t>1 1 2 1 212 003</t>
  </si>
  <si>
    <t>1 1 2 1 212 003 004</t>
  </si>
  <si>
    <t>1 1 2 1 212 003 005</t>
  </si>
  <si>
    <t>1 1 2 1 212 003 006</t>
  </si>
  <si>
    <t>DE SEÑALIZACION</t>
  </si>
  <si>
    <t>1 1 2 1 212 005</t>
  </si>
  <si>
    <t>1 1 2 1 212 005 001</t>
  </si>
  <si>
    <t>1 1 2 1 212 005 002</t>
  </si>
  <si>
    <t>1 1 2 1 212 005 003</t>
  </si>
  <si>
    <t>1 1 2 1 212 005 004</t>
  </si>
  <si>
    <t>1 1 2 1 212 005 005</t>
  </si>
  <si>
    <t>1 1 2 1 212 005 006</t>
  </si>
  <si>
    <t>1 1 2 1 214</t>
  </si>
  <si>
    <t>MATERIALES UTILES Y EQUIPOS MENORES DE TECNOLOGIAS DE INFORMACION Y COMUNICACIONES</t>
  </si>
  <si>
    <t>1 1 2 1 214 001</t>
  </si>
  <si>
    <t>1 1 2 1 214 001 001</t>
  </si>
  <si>
    <t xml:space="preserve">MAT., UTILES Y EQUIPOS MENORES DE TECNOLOGIAS DE LA INFORM. Y COMUNIC. </t>
  </si>
  <si>
    <t>1 1 2 1 214 001 003</t>
  </si>
  <si>
    <t>DE CAFETERIA</t>
  </si>
  <si>
    <t>1 1 2 1 214 001 005</t>
  </si>
  <si>
    <t>ADORNOS</t>
  </si>
  <si>
    <t>1 1 2 1 214 005</t>
  </si>
  <si>
    <t>1 1 2 1 214 005 001</t>
  </si>
  <si>
    <t>MATERIALES, UTILES Y EQ. MENORES DE TECNOLOGIAS DE LA INFORM. Y COM</t>
  </si>
  <si>
    <t>1 1 2 1 214 005 004</t>
  </si>
  <si>
    <t>PLASTICOS</t>
  </si>
  <si>
    <t>1 1 2 1 216</t>
  </si>
  <si>
    <t>MATERIAL DE LIMPIEZA</t>
  </si>
  <si>
    <t>1 1 2 1 216 001</t>
  </si>
  <si>
    <t>1 1 2 1 216 001 001</t>
  </si>
  <si>
    <t>DE ASEO Y LIMPIEZA</t>
  </si>
  <si>
    <t>1 1 2 1 216 001 002</t>
  </si>
  <si>
    <t>MATERIAL DE  SANITIZACION Y SUMINISTROS MEDICOS  POR CONTINGENCIA COVID 19</t>
  </si>
  <si>
    <t>1 1 2 1 216 003</t>
  </si>
  <si>
    <t>1 1 2 1 216 003 001</t>
  </si>
  <si>
    <t>1 1 2 1 216 005</t>
  </si>
  <si>
    <t>1 1 2 1 216 005 001</t>
  </si>
  <si>
    <t>1 1 2 1 218</t>
  </si>
  <si>
    <t>MATERIALES PARA EL REGISTRO E IDENTIFICACION DE BIENES Y PERSONAS</t>
  </si>
  <si>
    <t>1 1 2 1 218 001</t>
  </si>
  <si>
    <t>1 1 2 1 218 001 001</t>
  </si>
  <si>
    <t>MATERIAL PARA LICENCIAS</t>
  </si>
  <si>
    <t>1 1 2 1 218 001 003</t>
  </si>
  <si>
    <t>ACTAS AUTOMATIZADAS</t>
  </si>
  <si>
    <t>1 1 2 1 218 005</t>
  </si>
  <si>
    <t>1 1 2 1 218 005 001</t>
  </si>
  <si>
    <t>MATERIAL DE REGISTRO CIVIL</t>
  </si>
  <si>
    <t>1 1 2 1 218 005 002</t>
  </si>
  <si>
    <t>ACTAS VALORADAS</t>
  </si>
  <si>
    <t>1 1 2 1 218 005 003</t>
  </si>
  <si>
    <t>1 1 2 1 218 005 004</t>
  </si>
  <si>
    <t>1 1 2 2</t>
  </si>
  <si>
    <t>ALIMENTOS Y UTENSILIOS</t>
  </si>
  <si>
    <t>1 1 2 2 221</t>
  </si>
  <si>
    <t>PRODUCTOS ALIMENTICIOS PARA PERSONAS</t>
  </si>
  <si>
    <t>1 1 2 2 221 001</t>
  </si>
  <si>
    <t>1 1 2 2 221 001 001</t>
  </si>
  <si>
    <t>COMIDAS</t>
  </si>
  <si>
    <t>1 1 2 2 221 001 002</t>
  </si>
  <si>
    <t>CAFETERIA</t>
  </si>
  <si>
    <t>1 1 2 2 221 001 003</t>
  </si>
  <si>
    <t>CARNES</t>
  </si>
  <si>
    <t>1 1 2 2 221 001 004</t>
  </si>
  <si>
    <t>FRUTAS Y LEGUMBRES</t>
  </si>
  <si>
    <t>1 1 2 2 221 003</t>
  </si>
  <si>
    <t>1 1 2 2 221 003 001</t>
  </si>
  <si>
    <t>1 1 2 2 221 003 002</t>
  </si>
  <si>
    <t>1 1 2 2 221 005</t>
  </si>
  <si>
    <t>1 1 2 2 221 005 001</t>
  </si>
  <si>
    <t>1 1 2 2 221 005 002</t>
  </si>
  <si>
    <t>1 1 2 4</t>
  </si>
  <si>
    <t>MATERIALES Y ARTICULOS DE CONSTRUCCION Y DE REPARACION.</t>
  </si>
  <si>
    <t>1 1 2 4 242</t>
  </si>
  <si>
    <t>CEMENTO Y PRODUCTOS DE CONCRETO.</t>
  </si>
  <si>
    <t>1 1 2 4 242 001</t>
  </si>
  <si>
    <t>1 1 2 4 242 001 001</t>
  </si>
  <si>
    <t>1 1 2 4 243</t>
  </si>
  <si>
    <t>CAL, YESO Y PRODUCTOS DE YESO.</t>
  </si>
  <si>
    <t>1 1 2 4 243 005</t>
  </si>
  <si>
    <t>1 1 2 4 243 005 001</t>
  </si>
  <si>
    <t>CAL, YESO Y PRODUCTOS DE YESO</t>
  </si>
  <si>
    <t xml:space="preserve">1 1 2 4 244 </t>
  </si>
  <si>
    <t>MADERA Y PRODUCTOS DE MADERA.</t>
  </si>
  <si>
    <t>1 1 2 4 244 005</t>
  </si>
  <si>
    <t>1 1 2 4 244 005 001</t>
  </si>
  <si>
    <t>1 1 2 4 246</t>
  </si>
  <si>
    <t>MATERIAL ELECTRICO Y ELECTRONICO.</t>
  </si>
  <si>
    <t>1 1 2 4 246 001</t>
  </si>
  <si>
    <t>1 1 2 4 246 001 001</t>
  </si>
  <si>
    <t>MATERIAL ELECTRICO</t>
  </si>
  <si>
    <t>1 1 2 4 246 003</t>
  </si>
  <si>
    <t>1 1 2 4 246 003 001</t>
  </si>
  <si>
    <t>1 1 2 4 246 005</t>
  </si>
  <si>
    <t>1 1 2 4 246 005 001</t>
  </si>
  <si>
    <t>1 1 2 4 249</t>
  </si>
  <si>
    <t>OTROS MATERIALES Y ARTICULOS DE CONSTRUCCION Y REPARACION.</t>
  </si>
  <si>
    <t>1 1 2 4 249 001</t>
  </si>
  <si>
    <t>1 1 2 4 249 001 001</t>
  </si>
  <si>
    <t>MATERIALES DE CONSTRUCCION Y REPARACION.</t>
  </si>
  <si>
    <t>1 1 2 4 249 001 002</t>
  </si>
  <si>
    <t>PINTURAS</t>
  </si>
  <si>
    <t>1 1 2 4 249 001 004</t>
  </si>
  <si>
    <t>1 1 2 4 249 001 00</t>
  </si>
  <si>
    <t>OTROS (CUBETAS, TUBOS PVC, SOLDADURA Y OTROS)</t>
  </si>
  <si>
    <t>1 1 2 4 249 001 007</t>
  </si>
  <si>
    <t>ACCESORIOS HIDRAULICOS</t>
  </si>
  <si>
    <t>1 1 2 4 249 003</t>
  </si>
  <si>
    <t>1 1 2 4 249 003 002</t>
  </si>
  <si>
    <t>1 1 2 4 249 005</t>
  </si>
  <si>
    <t>1 1 2 4 249 005 001</t>
  </si>
  <si>
    <t>1 1 2 4 249 005 002</t>
  </si>
  <si>
    <t>1 1 2 4 249 005 003</t>
  </si>
  <si>
    <t>DE JARDINERIA</t>
  </si>
  <si>
    <t>1 1 2 4 249 005 004</t>
  </si>
  <si>
    <t>1 1 2 4 249 005 007</t>
  </si>
  <si>
    <t>1 1 2 5</t>
  </si>
  <si>
    <t>PRODUCTOS QUIMICOS FARMACEUTICOS Y DE LABORATORIO</t>
  </si>
  <si>
    <t>1 1 2 5 251</t>
  </si>
  <si>
    <t>PRODUCTOS QUIMICOS BASICOS</t>
  </si>
  <si>
    <t>1 1 2 5 251 005</t>
  </si>
  <si>
    <t>1 1 2 5 251 005 001</t>
  </si>
  <si>
    <t>1 1 2 5 251 005 00</t>
  </si>
  <si>
    <t>LONAS</t>
  </si>
  <si>
    <t>1 1 2 5 252</t>
  </si>
  <si>
    <t>FERTILIZANTES, PESTICIDAS Y OTROS AGROQUIMICOS</t>
  </si>
  <si>
    <t>1 1 2 5 252 005</t>
  </si>
  <si>
    <t>1 1 2 5 252 005 001</t>
  </si>
  <si>
    <t>FERTILIZANTE</t>
  </si>
  <si>
    <t>1 1 2 5 253</t>
  </si>
  <si>
    <t>MEDICINA Y PRODUCTOS FARMACEUTICOS</t>
  </si>
  <si>
    <t>1 1 2 5 253 001</t>
  </si>
  <si>
    <t>1 1 2 5 253 001 001</t>
  </si>
  <si>
    <t>MEDICINAS Y MEDICAMENTOS</t>
  </si>
  <si>
    <t>1 1 2 5 253 003</t>
  </si>
  <si>
    <t>1 1 2 5 253 003 001</t>
  </si>
  <si>
    <t>1 1 2 5 253 005</t>
  </si>
  <si>
    <t>1 1 2 5 253 005 001</t>
  </si>
  <si>
    <t>1 1 2 5 254</t>
  </si>
  <si>
    <t>MATERIALES, ACCESORIOS Y SUMINISTROS MEDICOS</t>
  </si>
  <si>
    <t>1 1 2 5 254 005</t>
  </si>
  <si>
    <t>1 1 2 5 254 005 001</t>
  </si>
  <si>
    <t>SUMINISTROS MEDICOS</t>
  </si>
  <si>
    <t>1 1 2 6</t>
  </si>
  <si>
    <t>COMBUSTIBLES, LUBRICANTES Y ADITIVOS</t>
  </si>
  <si>
    <t>1 1 2 6 261</t>
  </si>
  <si>
    <t>COMBUSTIBLES LUBRICANTES Y ADITIVOS</t>
  </si>
  <si>
    <t>1 1 2 6 261 001</t>
  </si>
  <si>
    <t>1 1 2 6 261 001 001</t>
  </si>
  <si>
    <t>COMBUSTIBLES Y LUBRICANTES</t>
  </si>
  <si>
    <t>1 1 2 6 261 003</t>
  </si>
  <si>
    <t>1 1 2 6 261 003 001</t>
  </si>
  <si>
    <t>1 1 2 6 261 005</t>
  </si>
  <si>
    <t>1 1 2 6 261 005 001</t>
  </si>
  <si>
    <t>1 1 2 7</t>
  </si>
  <si>
    <t>VESTUARIO, BLANCOS, PRENDAS DE PROTECCION Y ARTICULOS DEPORTIVOS</t>
  </si>
  <si>
    <t>1 1 2 7 271</t>
  </si>
  <si>
    <t>VESTUARIO Y UNIFORMES</t>
  </si>
  <si>
    <t>1 1 2 7 271 001</t>
  </si>
  <si>
    <t>1 1 2 7 271 001 001</t>
  </si>
  <si>
    <t>UNIFORMES COMPLETOS</t>
  </si>
  <si>
    <t>1 1 2 7 271 003</t>
  </si>
  <si>
    <t>1 1 2 7 271 003 001</t>
  </si>
  <si>
    <t>1 1 2 7 271 005</t>
  </si>
  <si>
    <t>1 1 2 7 271 005 001</t>
  </si>
  <si>
    <t>1 1 2 7 272</t>
  </si>
  <si>
    <t>PRENDAS DE SEGURIDAD Y PROTECCION PERSONAL</t>
  </si>
  <si>
    <t>1 1 2 7 272 005</t>
  </si>
  <si>
    <t>1 1 2 7 272 005 001</t>
  </si>
  <si>
    <t>1 1 2 8</t>
  </si>
  <si>
    <t>MATERIALES Y SUMINISTROS DE SEGURIDAD</t>
  </si>
  <si>
    <t>1 1 2 8 283</t>
  </si>
  <si>
    <t>PRENDAS PARA PROTECCION DE SEGURIDAD PUBLICA NACIONAL</t>
  </si>
  <si>
    <t>1 1 2 8 283 003</t>
  </si>
  <si>
    <t>1 1 2 8 283 003 001</t>
  </si>
  <si>
    <t>UNIFORMES, FORNITURA Y CALZADO DEL PERSONAL DE SEG. PUB.</t>
  </si>
  <si>
    <t>1 1 2 8 283 003 002</t>
  </si>
  <si>
    <t>CHALECOS ANTIBALAS Y PLACAS</t>
  </si>
  <si>
    <t>1 1 2 9</t>
  </si>
  <si>
    <t>HERRAMIENTAS, REFACCIONES Y ACCESORIOS MENORES</t>
  </si>
  <si>
    <t>1 1 2 9 291</t>
  </si>
  <si>
    <t>HERRAMIENTAS MENORES</t>
  </si>
  <si>
    <t>1 1 2 9 291 005</t>
  </si>
  <si>
    <t>1 1 2 9 291 005 002</t>
  </si>
  <si>
    <t>1 1 2 9 293</t>
  </si>
  <si>
    <t>REFACCIONES Y ACCESORIOS MENORES DE MOBILIARIO Y EQUIPO DE ADMINISTRACION, EDUCACIONAL Y RECREATIVO</t>
  </si>
  <si>
    <t>1 1 2 9 293 005</t>
  </si>
  <si>
    <t>1 1 2 9 293 005 001</t>
  </si>
  <si>
    <t>1 1 2 9 296</t>
  </si>
  <si>
    <t>REFACCIONES Y ACCESORIOS MENORES DE EQUIPO DE TRANSPORTE</t>
  </si>
  <si>
    <t>1 1 2 9 296 001</t>
  </si>
  <si>
    <t>1 1 2 9 296 001 001</t>
  </si>
  <si>
    <t>REFACCIONES Y ACCESORIOS</t>
  </si>
  <si>
    <t>1 1 2 9 296 001 002</t>
  </si>
  <si>
    <t>NEUMATICOS Y CAMARAS</t>
  </si>
  <si>
    <t>1 1 2 9 296 003</t>
  </si>
  <si>
    <t>1 1 2 9 296 003 001</t>
  </si>
  <si>
    <t>1 1 2 9 296 003 002</t>
  </si>
  <si>
    <t>1 1 2 9 296 005</t>
  </si>
  <si>
    <t>1 1 2 9 296 005 001</t>
  </si>
  <si>
    <t>1 1 2 9 296 005 002</t>
  </si>
  <si>
    <t>1 1 2 9 298</t>
  </si>
  <si>
    <t>REFACCIONES Y ACCESORIOS MENORES DE MAQUINARIA Y OTROS EQUIPOS</t>
  </si>
  <si>
    <t>1 1 2 9 298 001</t>
  </si>
  <si>
    <t>1 1 2 9 298 001 001</t>
  </si>
  <si>
    <t>1 1 3</t>
  </si>
  <si>
    <t>1 1 3 1</t>
  </si>
  <si>
    <t>SERVICIOS BASICOS</t>
  </si>
  <si>
    <t>1 1 3 1 311</t>
  </si>
  <si>
    <t>ENERGIA ELECTRICA</t>
  </si>
  <si>
    <t>1 1 3 1 311 001</t>
  </si>
  <si>
    <t>1 1 3 1 311 001 001</t>
  </si>
  <si>
    <t>1 1 3 1 311 001 002</t>
  </si>
  <si>
    <t>ALUMBRADO PUBLICO</t>
  </si>
  <si>
    <t>1 1 3 1 311 003</t>
  </si>
  <si>
    <t>1 1 3 1 311 003 002</t>
  </si>
  <si>
    <t>1 1 3 1 311 005</t>
  </si>
  <si>
    <t>1 1 3 1 311 005 001</t>
  </si>
  <si>
    <t>1 1 3 1 312</t>
  </si>
  <si>
    <t>GAS</t>
  </si>
  <si>
    <t>1 1 3 1 312 001</t>
  </si>
  <si>
    <t>1 1 3 1 312 001 001</t>
  </si>
  <si>
    <t>GAS L.P.</t>
  </si>
  <si>
    <t>1 1 3 1 312 005</t>
  </si>
  <si>
    <t>1 1 3 1 312 005 001</t>
  </si>
  <si>
    <t>1 1 3 1 313</t>
  </si>
  <si>
    <t>AGUA</t>
  </si>
  <si>
    <t>1 1 3 1 313 001</t>
  </si>
  <si>
    <t>1 1 3 1 313 001 001</t>
  </si>
  <si>
    <t>AGUA POTABLE</t>
  </si>
  <si>
    <t>1 1 3 1 313 001 002</t>
  </si>
  <si>
    <t>AGUA GASEOSA,PURIFICADA Y HIELO</t>
  </si>
  <si>
    <t>1 1 3 1 313 005</t>
  </si>
  <si>
    <t>1 1 3 1 313 005 001</t>
  </si>
  <si>
    <t>1 1 3 1 313 005 002</t>
  </si>
  <si>
    <t>1 1 3 1 314</t>
  </si>
  <si>
    <t>TELEFONIA TRADICIONAL</t>
  </si>
  <si>
    <t>1 1 3 1 314 001</t>
  </si>
  <si>
    <t>1 1 3 1 314 001 001</t>
  </si>
  <si>
    <t>TELEFONOS, FAX, CORREOS, TELEGRAFOS, RAD</t>
  </si>
  <si>
    <t>1 1 3 1 314 003</t>
  </si>
  <si>
    <t>1 1 3 1 314 003 001</t>
  </si>
  <si>
    <t>1 1 3 1 314 005</t>
  </si>
  <si>
    <t>1 1 3 1 314 005 001</t>
  </si>
  <si>
    <t>1 1 3 2</t>
  </si>
  <si>
    <t>SERVICIOS DE ARRENDAMIENTO</t>
  </si>
  <si>
    <t>1 1 3 2 321</t>
  </si>
  <si>
    <t>ARRENDAMIENTO DE TERRENOS.</t>
  </si>
  <si>
    <t>1 1 3 2 321 001</t>
  </si>
  <si>
    <t>1 1 3 2 321 001 001</t>
  </si>
  <si>
    <t>ARRENDAMIENTO DE TERRENOS</t>
  </si>
  <si>
    <t>1 1 3 2 321 005</t>
  </si>
  <si>
    <t>1 1 3 2 321 005 001</t>
  </si>
  <si>
    <t>1 1 3 2 322</t>
  </si>
  <si>
    <t>ARRENDAMIENTO DE EDIFICIOS.</t>
  </si>
  <si>
    <t>1 1 3 2 322 001</t>
  </si>
  <si>
    <t>1 1 3 2 322 001 001</t>
  </si>
  <si>
    <t>ARRENDAMIENTO DE EDIFICIOS Y LOCALES.</t>
  </si>
  <si>
    <t>1 1 3 2 322 003</t>
  </si>
  <si>
    <t>1 1 3 2 322 003 001</t>
  </si>
  <si>
    <t>1 1 3 2 322 005</t>
  </si>
  <si>
    <t>1 1 3 2 322 005 001</t>
  </si>
  <si>
    <t>1 1 3 2 323</t>
  </si>
  <si>
    <t>ARRENDAMIENTO DE MOBILIARIO Y EQUIPO DE ADMINISTRACION, EDUCACIONAL Y RECREATIVO</t>
  </si>
  <si>
    <t>1 1 3 2 323 003</t>
  </si>
  <si>
    <t>1 1 3 2 323 003 001</t>
  </si>
  <si>
    <t>ARRENDAMIENTO DE BIENES MUEBLES</t>
  </si>
  <si>
    <t>1 1 3 2 323 003 001 001</t>
  </si>
  <si>
    <t>SILLAS, MESAS Y CARPAS</t>
  </si>
  <si>
    <t>1 1 3 2 323 003  001 002</t>
  </si>
  <si>
    <t>SONIDO</t>
  </si>
  <si>
    <t>1 1 3 2 323 003 001 002</t>
  </si>
  <si>
    <t>1 1 3 2 325</t>
  </si>
  <si>
    <t>ARRENDAMIENTO DE EQUIPO DE TRANSPORTE.</t>
  </si>
  <si>
    <t>1 1 3 2 325 001</t>
  </si>
  <si>
    <t>1 1 3 2 325 001 001</t>
  </si>
  <si>
    <t>ARRENDAMIENTO DE EQUIPO DE TRANSPORTE</t>
  </si>
  <si>
    <t>1 1 3 2 326</t>
  </si>
  <si>
    <t>ARRENDAMIENTO DE MAQUINARIA, OTROS EQUIPOS Y HERRAMIENTAS</t>
  </si>
  <si>
    <t>1 1 3 2 326 001</t>
  </si>
  <si>
    <t>1 1 3 2 326 001 003</t>
  </si>
  <si>
    <t>1 1 3 3</t>
  </si>
  <si>
    <t>SERVICIOS PROFESIONALES, CIENTIFICOS, TECNICOS Y OTROS SERVICIOS.</t>
  </si>
  <si>
    <t>1 1 3 3 331</t>
  </si>
  <si>
    <t>SERVICIOS LEGALES, DE CONTABILIDAD, AUDITORIA Y RELACIONADOS</t>
  </si>
  <si>
    <t>1 1 3 3 331 001</t>
  </si>
  <si>
    <t>1 1 3 3 331 001 001</t>
  </si>
  <si>
    <t>ASESORIAS. (HONORARIOS PROFESIONALES INDEPENDIENTES)</t>
  </si>
  <si>
    <t>1 1 3 3 331 003</t>
  </si>
  <si>
    <t>1 1 3 3 331 003 00</t>
  </si>
  <si>
    <t>CAPACITACION TECNICA</t>
  </si>
  <si>
    <t>1 1 3 3 333</t>
  </si>
  <si>
    <t>SERVICIOS DE CONSULTORIA ADMINISTRATIVA, PROCESOS, TECNICA Y EN TECNOLOGIAS DE LA INFORMACION</t>
  </si>
  <si>
    <t>1 1 3 3 333 001</t>
  </si>
  <si>
    <t>1 1 3 3 333 001 001</t>
  </si>
  <si>
    <t>SERVICIOS DE INFORMATICA</t>
  </si>
  <si>
    <t>1 1 3 3 333 002</t>
  </si>
  <si>
    <t>FAISM</t>
  </si>
  <si>
    <t>1 1 3 3 333 002 003</t>
  </si>
  <si>
    <t>SERVICIOS RELACIONADOS CON CERTIFICACION DE PROCESOS</t>
  </si>
  <si>
    <t>1 1 3 3 333 005</t>
  </si>
  <si>
    <t xml:space="preserve">INGRESOS PROPIOS </t>
  </si>
  <si>
    <t>1 1 3 3 333 005 001</t>
  </si>
  <si>
    <t>1 1 3 3 334</t>
  </si>
  <si>
    <t>SERVICIOS DE CAPACITACION.</t>
  </si>
  <si>
    <t>1 1 3 3 334 001</t>
  </si>
  <si>
    <t>1 1 3 3 334 001 001</t>
  </si>
  <si>
    <t>1 1 3 3 334 003</t>
  </si>
  <si>
    <t>1 1 3 3 334 003 001</t>
  </si>
  <si>
    <t>CAPACITACIÓN TÉCNICA</t>
  </si>
  <si>
    <t>1 1 3 3 335</t>
  </si>
  <si>
    <t>SERVICIOS DE INVESTIGACION CIENTIFICA Y DESARROLLO.</t>
  </si>
  <si>
    <t>1 1 3 3 335 001</t>
  </si>
  <si>
    <t>1 1 3 3 335 001 001</t>
  </si>
  <si>
    <t>ESTUDIOS E INVESTIGACIONES.</t>
  </si>
  <si>
    <t>1 1 3 3 335 003</t>
  </si>
  <si>
    <t>1 1 3 3 335 003 00</t>
  </si>
  <si>
    <t>DESARROLLO INSTITUCIONAL</t>
  </si>
  <si>
    <t>1 1 3 3 338</t>
  </si>
  <si>
    <t>SERVICIOS DE VIGILANCIA.</t>
  </si>
  <si>
    <t>1 1 3 3 338 003</t>
  </si>
  <si>
    <t>1 1 3 3 338 003 002</t>
  </si>
  <si>
    <t>OPERATIVOS POLICIACOS COORDINADOS</t>
  </si>
  <si>
    <t>1 1 3 4</t>
  </si>
  <si>
    <t>SERVICIOS FINANCIEROS BANCARIOS Y COMERCIALES</t>
  </si>
  <si>
    <t>1 1 3 4 341</t>
  </si>
  <si>
    <t>SERVICIOS FINANCIEROS Y BANCARIOS</t>
  </si>
  <si>
    <t>1 1 3 4 341 001</t>
  </si>
  <si>
    <t>1 1 3 4 341 001 001</t>
  </si>
  <si>
    <t>SERVICIOS BANCARIOS Y FINANCIEROS</t>
  </si>
  <si>
    <t>1 1 3 4 341 001 004</t>
  </si>
  <si>
    <t xml:space="preserve">1% FONSOL </t>
  </si>
  <si>
    <t>1 1 3 4 341 003</t>
  </si>
  <si>
    <t>1 1 3 4 341 003 001</t>
  </si>
  <si>
    <t>1 1 3 4 341 005</t>
  </si>
  <si>
    <t>1 1 3 4 341 005 001</t>
  </si>
  <si>
    <t>1 1 3 4 341 005 00</t>
  </si>
  <si>
    <t>DESCUENTO IMPUESTO PREDIAL</t>
  </si>
  <si>
    <t>DESCUENTO OSARIO, GUARDA Y CUSTODIA</t>
  </si>
  <si>
    <t>DESCUENTO AGUA POTABLE</t>
  </si>
  <si>
    <t>DESCUENTO LICENCIAS DE FUNCIONAMIENTO</t>
  </si>
  <si>
    <t>1 1 3 4 344</t>
  </si>
  <si>
    <t>SEGUROS DE RESPONSABILIDAD PATRIMONIAL Y FIANZAS.</t>
  </si>
  <si>
    <t>1 1 3 4 344 001</t>
  </si>
  <si>
    <t>1 1 3 4 344 001 001</t>
  </si>
  <si>
    <t>SEGUROS Y FIANZAS</t>
  </si>
  <si>
    <t>1 1 3 4 344 003</t>
  </si>
  <si>
    <t>1 1 3 4 344 003 001</t>
  </si>
  <si>
    <t>1 1 3 4 347</t>
  </si>
  <si>
    <t>FLETES Y MANIOBRAS</t>
  </si>
  <si>
    <t>1 1 3 4 347 001</t>
  </si>
  <si>
    <t>1 1 3 4 347 001 001</t>
  </si>
  <si>
    <t>FLETES Y ACARREOS</t>
  </si>
  <si>
    <t>1 1 3 5</t>
  </si>
  <si>
    <t>SERVICIOS DE INSTALACION, REPARACION, MANTENIMIENTO Y CONSERVACION MENOR DE INMUEBLES</t>
  </si>
  <si>
    <t>1 1 3 5 351</t>
  </si>
  <si>
    <t>CONSERVACION Y MANTENIMIENTO MENOR DE INMUEBLES</t>
  </si>
  <si>
    <t>1 1 3 5 351 001</t>
  </si>
  <si>
    <t>1 1 3 5 351 001 001</t>
  </si>
  <si>
    <t>MANTENIMIENTO DE EDIFICIOS PUBLICOS Y OFICINAS PARA ADMINISTRACION</t>
  </si>
  <si>
    <t>1 1 3 5 351 001 003</t>
  </si>
  <si>
    <t>MANTENIMIENTO DE AGUA POTABLE</t>
  </si>
  <si>
    <t>1 1 3 5 351 001 00</t>
  </si>
  <si>
    <t>MANTENIMIENTO DE ALUMBRADO PUBLICO</t>
  </si>
  <si>
    <t>1 1 3 5 351 001 008</t>
  </si>
  <si>
    <t>MANTENIMIENTO DE JARDINES, PARQUES Y PLAZAS PUBLICAS</t>
  </si>
  <si>
    <t>1 1 3 5 351 003</t>
  </si>
  <si>
    <t>1 1 3 5 351 003 001</t>
  </si>
  <si>
    <t>REHABILITACION DE EDIFICIOS PUBLICOS Y OFICINAS PARA ADMINISTRACION</t>
  </si>
  <si>
    <t>1 1 3 5 351 003 001 002</t>
  </si>
  <si>
    <t>MANTENIMIENTO DE EDIFICIOS PUBLICOS Y OFICINAS</t>
  </si>
  <si>
    <t>1 1 3 5 351 005</t>
  </si>
  <si>
    <t>1 1 3 5 351 005 001</t>
  </si>
  <si>
    <t>1 1 3 5 351 005 003</t>
  </si>
  <si>
    <t>1 1 3 5 352</t>
  </si>
  <si>
    <t>INSTALACION Y MANTENIMIENTO DE MOBILIARIO Y EQUIPO DE ADMINISTRACION, EDUCACIONAL Y RECREATIVO.</t>
  </si>
  <si>
    <t>1 1 3 5 352 001</t>
  </si>
  <si>
    <t>1 1 3 5 352 001 001</t>
  </si>
  <si>
    <t>DE MOBILIARIO Y EQUIPO DE OFICINA</t>
  </si>
  <si>
    <t>1 1 3 5 353</t>
  </si>
  <si>
    <t>INSTALACION, REPARACION Y MANTENIMIENTO DE EQUIPO DE COMPUTO Y TECNOLOGIA DE LA INFORMACION</t>
  </si>
  <si>
    <t>1 1 3 5 353 001</t>
  </si>
  <si>
    <t>1 1 3 5 353 001 001</t>
  </si>
  <si>
    <t>MANTENIMIENTO DE EQUIPO DE COMPUTO</t>
  </si>
  <si>
    <t>1 1 3 5 353 003</t>
  </si>
  <si>
    <t>1 1 3 5 353 003 001</t>
  </si>
  <si>
    <t>1 1 3 5 355</t>
  </si>
  <si>
    <t>REPARACION Y MANTENIMIENTO DE EQUIPO DE TRANSPORTE</t>
  </si>
  <si>
    <t>1 1 3 5 355 001</t>
  </si>
  <si>
    <t>1 1 3 5 355 001 001</t>
  </si>
  <si>
    <t>DE EQUIPO DE TRANSPORTE</t>
  </si>
  <si>
    <t>1 1 3 5 355 002</t>
  </si>
  <si>
    <t>1 1 3 5 355 002 001</t>
  </si>
  <si>
    <t>1 1 3 5 355 003</t>
  </si>
  <si>
    <t>1 1 3 5 355 003 001</t>
  </si>
  <si>
    <t>1 1 3 5 355 005</t>
  </si>
  <si>
    <t>1 1 3 5 355 005 001</t>
  </si>
  <si>
    <t>1 1 3 5 356</t>
  </si>
  <si>
    <t>REPARACION Y MANTENIMIENTO DE EQUIPO DE DEFENSA Y SEGURIDAD</t>
  </si>
  <si>
    <t>1 1 3 5 356 001</t>
  </si>
  <si>
    <t>1 1 3 5 356 001 001</t>
  </si>
  <si>
    <t>EQUIPO DE RADIOCOMUNICACION</t>
  </si>
  <si>
    <t>1 1 3 5 356 003</t>
  </si>
  <si>
    <t>1 1 3 5 356 003 001</t>
  </si>
  <si>
    <t>1 1 3 5 357</t>
  </si>
  <si>
    <t>INSTALACION, REPARACION Y MANTENIMIENTO DE MAQUINARIA, OTROS EQUIPOS Y HERRAMIENTAS</t>
  </si>
  <si>
    <t>1 1 3 5 357 001</t>
  </si>
  <si>
    <t>1 1 3 5 357 001 002</t>
  </si>
  <si>
    <t>MAQUINARIA Y EQUIPO DE CONSTRUCCION.</t>
  </si>
  <si>
    <t>1 1 3 5 357 001 00</t>
  </si>
  <si>
    <t>DE EQUIPO DE INGENIERIA</t>
  </si>
  <si>
    <t>MANTENIMIENTO Y CONSERVACION DE MAQUINARIA Y EQUIPO.</t>
  </si>
  <si>
    <t>1 1 3 5 357 001 006</t>
  </si>
  <si>
    <t>DE OTRAS MAQUINAS Y EQUIPO</t>
  </si>
  <si>
    <t>1 1 3 5 357 001 008</t>
  </si>
  <si>
    <t xml:space="preserve">INSTALACIONES Y ADECUACIONES </t>
  </si>
  <si>
    <t>1 1 3 5 357 005</t>
  </si>
  <si>
    <t>1 1 3 5 357 005 006</t>
  </si>
  <si>
    <t>1 1 3 5 357 005 008</t>
  </si>
  <si>
    <t>1 1 3 5 359</t>
  </si>
  <si>
    <t>SERVICIOS DE JARDINERIA Y FUMIGACION</t>
  </si>
  <si>
    <t>1 1 3 5 359 001</t>
  </si>
  <si>
    <t>1 1 3 5 359 001 001</t>
  </si>
  <si>
    <t>DE JARDINERIA Y FUMIGACION</t>
  </si>
  <si>
    <t>1 1 3 6</t>
  </si>
  <si>
    <t>SERVICIOS DE COMUNICACION SOCIAL Y PUBLICIDAD</t>
  </si>
  <si>
    <t>1 1 3 6 361</t>
  </si>
  <si>
    <t>DIFUSION DE RADIO TELEVISION Y OTROS MEDIOS EN MENSAJES SOBRE PROGRAMAS GUBERNAMENTALES</t>
  </si>
  <si>
    <t>1 1 3 6 361 001</t>
  </si>
  <si>
    <t>1 1 3 6 361 001 001</t>
  </si>
  <si>
    <t>PRENSA Y PUBLICIDAD</t>
  </si>
  <si>
    <t>1 1 3 6 361 003</t>
  </si>
  <si>
    <t>1 1 3 6 361 003 001</t>
  </si>
  <si>
    <t>1 1 3 6 369</t>
  </si>
  <si>
    <t>OTROS SERVICIOS DE INFORMACION</t>
  </si>
  <si>
    <t>1 1 3 6 369 001</t>
  </si>
  <si>
    <t>1 1 3 6 369 001 003</t>
  </si>
  <si>
    <t>SUSCRIPCIONES Y CUOTAS</t>
  </si>
  <si>
    <t>1 1 3 6 369 001 006</t>
  </si>
  <si>
    <t>ROTULOS, MANTAS, MAMPARAS, PINTAS</t>
  </si>
  <si>
    <t>1 1 3 6 369 003</t>
  </si>
  <si>
    <t>1 1 3 6 369 003 006</t>
  </si>
  <si>
    <t>1 1 3 7</t>
  </si>
  <si>
    <t>SERVICIO DE TRASLADO Y VIATICOS</t>
  </si>
  <si>
    <t>1 1 3 7 375</t>
  </si>
  <si>
    <t>VIATICOS EN EL PAIS.</t>
  </si>
  <si>
    <t>1 1 3 7 375 001</t>
  </si>
  <si>
    <t>1 1 3 7 375 001 001</t>
  </si>
  <si>
    <t>VIATICOS EN EL ESTADO</t>
  </si>
  <si>
    <t>1 1 3 7 375 001 002</t>
  </si>
  <si>
    <t>VIATICOS NACIONALES.</t>
  </si>
  <si>
    <t>1 1 3 7 375 003</t>
  </si>
  <si>
    <t>1 1 3 7 375 003 001</t>
  </si>
  <si>
    <t>1 1 3 7 375 005</t>
  </si>
  <si>
    <t>1 1 3 7 375 005 001</t>
  </si>
  <si>
    <t>1 1 3 7 375 005 002</t>
  </si>
  <si>
    <t>1 1 3 7 379</t>
  </si>
  <si>
    <t>OTROS SERVICIOS DE TRASLADO Y HOSPEDAJE.</t>
  </si>
  <si>
    <t>1 1 3 7 379 001</t>
  </si>
  <si>
    <t>1 1 3 7 379 001 001</t>
  </si>
  <si>
    <t>TRASLADO DE PERSONAS.</t>
  </si>
  <si>
    <t>1 1 3 7 379 001 002</t>
  </si>
  <si>
    <t>HOSPEDAJE.</t>
  </si>
  <si>
    <t>1 1 3 7 379 003</t>
  </si>
  <si>
    <t>1 1 3 7 379 003 001</t>
  </si>
  <si>
    <t>TRASLADOS DE PERSONAS</t>
  </si>
  <si>
    <t>1 1 3 7 379 003 002</t>
  </si>
  <si>
    <t>1 1 3 8</t>
  </si>
  <si>
    <t>SERVICIOS OFICIALES</t>
  </si>
  <si>
    <t>1 1 3 8 382</t>
  </si>
  <si>
    <t>GASTOS DE ORDEN SOCIAL Y CULTURAL</t>
  </si>
  <si>
    <t>1 1 3 8 382 001</t>
  </si>
  <si>
    <t>1 1 3 8 382 001 001</t>
  </si>
  <si>
    <t>GASTOS DE ORDEN SOCIAL</t>
  </si>
  <si>
    <t>1 1 3 8 382 001 002</t>
  </si>
  <si>
    <t>ESPECTACULOS CULTURALES (GRUPOS MUSICALES)</t>
  </si>
  <si>
    <t>1 1 3 8 382 001 003</t>
  </si>
  <si>
    <t>FERIAS LOCALES</t>
  </si>
  <si>
    <t>1 1 3 8 382 001 004</t>
  </si>
  <si>
    <t>ACCION CIVICA</t>
  </si>
  <si>
    <t>1 1 3 8 382 003</t>
  </si>
  <si>
    <t>1 1 3 8 382 003 001</t>
  </si>
  <si>
    <t>1 1 3 8 382 003 002</t>
  </si>
  <si>
    <t>1 1 3 8 382 005</t>
  </si>
  <si>
    <t>1 1 3 8 382 005 001</t>
  </si>
  <si>
    <t>1 1 3 8 382 005 002</t>
  </si>
  <si>
    <t>1 1 3 8 385</t>
  </si>
  <si>
    <t>GASTOS DE REPRESENTACION</t>
  </si>
  <si>
    <t>1 1 3 8 385 001</t>
  </si>
  <si>
    <t>1 1 3 8 385 001 001</t>
  </si>
  <si>
    <t>1 1 3 8 385 005</t>
  </si>
  <si>
    <t>1 1 3 8 385 005 001</t>
  </si>
  <si>
    <t>1 1 3 9</t>
  </si>
  <si>
    <t>OTROS SERVICIOS GENERALES</t>
  </si>
  <si>
    <t>1 1 3 9 392</t>
  </si>
  <si>
    <t>IMPUESTOS Y DERECHOS</t>
  </si>
  <si>
    <t>1 1 3 9 392 001</t>
  </si>
  <si>
    <t>1 1 3 9 392 001 00</t>
  </si>
  <si>
    <t>LEGALIZACIONES, GASTOS DE ESCRITURACION Y EXHORTOS.</t>
  </si>
  <si>
    <t>1 1 3 9 392 001 003</t>
  </si>
  <si>
    <t>TENENCIA DE VEHICULOS Y PLACAS</t>
  </si>
  <si>
    <t>1 1 3 9 392 001 005</t>
  </si>
  <si>
    <t>OTROS IMPUESTOS Y DERECHOS</t>
  </si>
  <si>
    <t>1 1 3 9 392 003</t>
  </si>
  <si>
    <t>1 1 3 9 392 003 003</t>
  </si>
  <si>
    <t>1 1 3 9 392 005</t>
  </si>
  <si>
    <t>1 1 3 9 392 005 003</t>
  </si>
  <si>
    <t>1 1 3 9 395</t>
  </si>
  <si>
    <t>PENAS MULTAS ACCESORIOS Y ACTUALIZACIONES</t>
  </si>
  <si>
    <t>1 1 3 9 395 001</t>
  </si>
  <si>
    <t>1 1 3 9 395 001 002</t>
  </si>
  <si>
    <t>RECARGOS</t>
  </si>
  <si>
    <t>1 1 3 9 395 001 003</t>
  </si>
  <si>
    <t>ACTUALIZACION DE IMPUESTOS</t>
  </si>
  <si>
    <t>1 1 3 9 398</t>
  </si>
  <si>
    <t>IMPUESTO SOBRE NOMINAS Y OTROS QUE DERIVEN DE UNA RELACION LABORAL</t>
  </si>
  <si>
    <t>1 1 3 9 398 001</t>
  </si>
  <si>
    <t>1 1 3 9 398 001 001</t>
  </si>
  <si>
    <t>2 % SOBRE NOMINAS</t>
  </si>
  <si>
    <t>1 1 3 9 398 001 003</t>
  </si>
  <si>
    <t>15% ADICIONAL FOMENTO EDUCATIVO</t>
  </si>
  <si>
    <t>1 1 3 9 398 001 004</t>
  </si>
  <si>
    <t>15% ADICIONAL FOMENTO ACT. TURÍSTICA</t>
  </si>
  <si>
    <t>1 1 3 9 398 001 005</t>
  </si>
  <si>
    <t>15% ADICIONAL RECUPERACIÓN ECOLÓGICA</t>
  </si>
  <si>
    <t>1 1 3 9 398 001 006</t>
  </si>
  <si>
    <t>15% DE CONTRIBUCION ESTATAL</t>
  </si>
  <si>
    <t>1 1 3 9 398 001 007</t>
  </si>
  <si>
    <t>10% POR ADMON. DEL REGISTRO CIVIL</t>
  </si>
  <si>
    <t>1 1 3 9 398 001 008</t>
  </si>
  <si>
    <t>15% PRO-EDUC. Y ASIST. SOCIAL (APLIC. AL REG. CIVI</t>
  </si>
  <si>
    <t>1 1 3 9 398 001 009</t>
  </si>
  <si>
    <t>15% PRO-CAMINOS (APLIC. A REG. CIVIL)</t>
  </si>
  <si>
    <t>1 1 3 9 398 001 010</t>
  </si>
  <si>
    <t>15% PRO-TURISMO (APLIC. A REG. CIVIL)</t>
  </si>
  <si>
    <t>1 1 3 9 398 001 011</t>
  </si>
  <si>
    <t>15% PRO-REC. ECOLOGICA (APLIC. A REG. CIVIL)</t>
  </si>
  <si>
    <t>1 1 3 9 398 003</t>
  </si>
  <si>
    <t>1 1 3 9 398 003 001</t>
  </si>
  <si>
    <t>1 1 3 9 398 003 002</t>
  </si>
  <si>
    <t>1 1 3 9 398 003 003</t>
  </si>
  <si>
    <t>1 1 3 9 398 003 004</t>
  </si>
  <si>
    <t>1 1 3 9 398 005</t>
  </si>
  <si>
    <t>1 1 3 9 398 005 001</t>
  </si>
  <si>
    <t>2% SOBRE NOMINAS</t>
  </si>
  <si>
    <t>1 1 3 9 398 005 003</t>
  </si>
  <si>
    <t>1 1 3 9 398 005 004</t>
  </si>
  <si>
    <t>15% ADICIONAL FOMENTO ACT. TURISTICA</t>
  </si>
  <si>
    <t>1 1 3 9 398 005 005</t>
  </si>
  <si>
    <t>15% ADICIONAL RECUPERACION  ECOLOGIA</t>
  </si>
  <si>
    <t>1 1 3 9 398 005 006</t>
  </si>
  <si>
    <t>1 1 3 9 398 005 007</t>
  </si>
  <si>
    <t>1 1 3 9 398 005 008</t>
  </si>
  <si>
    <t>1 1 3 9 398 005 009</t>
  </si>
  <si>
    <t>1 1 3 9 398 005 010</t>
  </si>
  <si>
    <t>1 1 3 9 398 005 011</t>
  </si>
  <si>
    <t>1 1 4</t>
  </si>
  <si>
    <t>TRANSFERENCIAS, ASIGNACIONES, SUBSIDIOS Y OTRAS AYUDAS.</t>
  </si>
  <si>
    <t>1 1 4 3</t>
  </si>
  <si>
    <t>SUBSIDIOS Y SUBVENCIONES</t>
  </si>
  <si>
    <t>1 1 4 3 431</t>
  </si>
  <si>
    <t>Subsidios a la producción</t>
  </si>
  <si>
    <t>1 1 4 3 431 001</t>
  </si>
  <si>
    <t>1 1 4 3 431 001 001</t>
  </si>
  <si>
    <t>A LA AGRICULTURA</t>
  </si>
  <si>
    <t>1 1 4 3 431 001 002</t>
  </si>
  <si>
    <t>A LA GANADERIA</t>
  </si>
  <si>
    <t>1 1 4 3 431 005</t>
  </si>
  <si>
    <t>1 1 4 3 431 005 001</t>
  </si>
  <si>
    <t>1 1 4 3 431 005 002</t>
  </si>
  <si>
    <t>1 1 4 3 439</t>
  </si>
  <si>
    <t>OTROS SUBSIDIOS.</t>
  </si>
  <si>
    <t>1 1 4 3 439 001</t>
  </si>
  <si>
    <t>1 1 4 3 439 001 003</t>
  </si>
  <si>
    <t>A PERSONA DE BAJOS RECURSOS ECONOMICOS</t>
  </si>
  <si>
    <t>1 1 4 3 439 001 004</t>
  </si>
  <si>
    <t>PARA GASTOS MEDICOS Y HOSPITALARIOS</t>
  </si>
  <si>
    <t>1 1 4 3 439 005</t>
  </si>
  <si>
    <t>1 1 4 3 439 005 001</t>
  </si>
  <si>
    <t xml:space="preserve">D I F </t>
  </si>
  <si>
    <t>1 1 4 3 439 005 002</t>
  </si>
  <si>
    <t>A INSTITUCIONES DE BENEFICIENCIA</t>
  </si>
  <si>
    <t>1 1 4 3 439 005 003</t>
  </si>
  <si>
    <t>1 1 4 3 439 005 004</t>
  </si>
  <si>
    <t>1 1 4 4</t>
  </si>
  <si>
    <t>AYUDAS SOCIALES</t>
  </si>
  <si>
    <t>1 1 4 4 441</t>
  </si>
  <si>
    <t>AYUDAS SOCIALES A PERSONAS</t>
  </si>
  <si>
    <t>1 1 4 4 441 001</t>
  </si>
  <si>
    <t>1 1 4 4 441 001 002</t>
  </si>
  <si>
    <t xml:space="preserve">FOMENTO DEPORTIVO </t>
  </si>
  <si>
    <t>1 1 4 4 441 001 00</t>
  </si>
  <si>
    <t>FOMENTO CULTURAL</t>
  </si>
  <si>
    <t>FUNERALES</t>
  </si>
  <si>
    <t>1 1 4 4 441 001 007</t>
  </si>
  <si>
    <t>DESPENSAS</t>
  </si>
  <si>
    <t>1 1 4 4 441 005 008</t>
  </si>
  <si>
    <t xml:space="preserve">APOYO A COMISARIOS Y DELEGADOS </t>
  </si>
  <si>
    <t>1 1 4 4 441 001 009</t>
  </si>
  <si>
    <t>FIESTAS DE LA COMUNIDAD</t>
  </si>
  <si>
    <t>1 1 4 4 441 001 010</t>
  </si>
  <si>
    <t>PREMIOS</t>
  </si>
  <si>
    <t>1 1 4 4 441 001 011</t>
  </si>
  <si>
    <t>APOYOS EN ESPECIE  POR CONTINGENCIA SANITARIA COVID 19</t>
  </si>
  <si>
    <t>1 1 4 4 441 001 012</t>
  </si>
  <si>
    <t>APOYOS ECONÓMICOS</t>
  </si>
  <si>
    <t>1 1 4 4 441 005</t>
  </si>
  <si>
    <t>1 1 4 4 441 005 00</t>
  </si>
  <si>
    <t>1 1 4 4 441 005 002</t>
  </si>
  <si>
    <t>1 1 4 4 441 005 003</t>
  </si>
  <si>
    <t>1 1 4 4 441 005 007</t>
  </si>
  <si>
    <t>1 1 4 4 441 005 009</t>
  </si>
  <si>
    <t>1 1 4 4 441 005 010</t>
  </si>
  <si>
    <t>1 1 4 4 441 005 011</t>
  </si>
  <si>
    <t>1 1 4 4 441 005 012</t>
  </si>
  <si>
    <t>1 1 4 4 442</t>
  </si>
  <si>
    <t>BECAS Y OTRAS AYUDAS PARA PROGRAMAS DE CAPACITACION</t>
  </si>
  <si>
    <t>1 1 4 4 442 001</t>
  </si>
  <si>
    <t>1 1 4 4 442 001 002</t>
  </si>
  <si>
    <t>BECAS A ESTUDIANTES</t>
  </si>
  <si>
    <t>1 1 4 4 442 005</t>
  </si>
  <si>
    <t>1 1 4 4 442 005 002</t>
  </si>
  <si>
    <t>1 1 4 4 443</t>
  </si>
  <si>
    <t>AYUDAS SOCIALES A INSTITUCIONES DE ENSEÑANZA</t>
  </si>
  <si>
    <t>1 1 4 4 443 001</t>
  </si>
  <si>
    <t>1 1 4 4 443 001 001</t>
  </si>
  <si>
    <t>A INSTITUCIONES EDUCATIVAS</t>
  </si>
  <si>
    <t>1 1 4 4 443 005</t>
  </si>
  <si>
    <t>1 1 4 4 443 005 001</t>
  </si>
  <si>
    <t>1 2</t>
  </si>
  <si>
    <t>BIENES MUEBLES, INMUEBLES E INTANGIBLES</t>
  </si>
  <si>
    <t>1 2 5</t>
  </si>
  <si>
    <t>BIENES MUEBLES</t>
  </si>
  <si>
    <t>1 2 5 1</t>
  </si>
  <si>
    <t>MUEBLES DE OFICINA Y ESTANTERÍA</t>
  </si>
  <si>
    <t>1 2 5 1 511</t>
  </si>
  <si>
    <t>Muebles de oficina y estantería</t>
  </si>
  <si>
    <t>1 2 5 1 511 001</t>
  </si>
  <si>
    <t>1 2 5 1 511 001 001</t>
  </si>
  <si>
    <t>ADMINISTRACION 2018- 2021</t>
  </si>
  <si>
    <t>1 2 5 1 511 001 001 001</t>
  </si>
  <si>
    <t>EQUIPO DE MOBILIARIO Y OFICINA</t>
  </si>
  <si>
    <t>1 2 5 1 511 001 001 001 012</t>
  </si>
  <si>
    <t>REFRIGERADOR DAEWOO DFR-25210GBDA9P</t>
  </si>
  <si>
    <t>1 2 5 1 511 001 001 001 015</t>
  </si>
  <si>
    <t>ESCRITORIO EN L CAPRI (PRESIDENCIA)</t>
  </si>
  <si>
    <t>1 2 5 1 511 001 001 001 016</t>
  </si>
  <si>
    <t xml:space="preserve">ESCRITORIO METALICO DE 2 CAJONES </t>
  </si>
  <si>
    <t>1 2 5 1 511 001 001 001 017</t>
  </si>
  <si>
    <t>ARCHIVERO METALICO DE 4 GAVETAS T/OFICIO (SECRETARIA GRAL.)</t>
  </si>
  <si>
    <t>1 2 5 1 511 001 001 001 018</t>
  </si>
  <si>
    <t>ESCRITORIO EJECUTIVO WONDERFUL</t>
  </si>
  <si>
    <t>1 2 5 1 511 001 001 001 019</t>
  </si>
  <si>
    <t>1 2 5 1 511 001 001 001 020</t>
  </si>
  <si>
    <t>ESCRITORIO GRIS ESTUDIANTE</t>
  </si>
  <si>
    <t>1 2 5 1 511 001 001 001 021</t>
  </si>
  <si>
    <t>ESCRITORIO L OLMO ECLISSE</t>
  </si>
  <si>
    <t>1 2 5 1 511 001 001 001 022</t>
  </si>
  <si>
    <t>1 2 5 1 511 001 001 001 023</t>
  </si>
  <si>
    <t>ARCHIVERO 4 GAVETAS OFICIO</t>
  </si>
  <si>
    <t>1 2 5 1 511 001 001 001 024</t>
  </si>
  <si>
    <t>ESCRITORIO SECRETARIAL 1.20x0.60x0.75</t>
  </si>
  <si>
    <t>1 2 5 1 511 001 001 001 025</t>
  </si>
  <si>
    <t>1 2 5 1 511 001 001 001 026</t>
  </si>
  <si>
    <t>1 2 5 1 511 001 001 001 027</t>
  </si>
  <si>
    <t>ESCRITORIO SECRETARIAL METALICO (AMATITLAN)</t>
  </si>
  <si>
    <t>1 2 5 1 511 001 001 001 028</t>
  </si>
  <si>
    <t xml:space="preserve">ESCRITORIO GRIS ESTUDIANTE </t>
  </si>
  <si>
    <t>1 2 5 1 511 001 003</t>
  </si>
  <si>
    <t>ADMINISTRACION 2015 - 2018</t>
  </si>
  <si>
    <t>1 2 5 1 511 001 003 001</t>
  </si>
  <si>
    <t>MOBILIARIO Y EQ. DE OFICINA</t>
  </si>
  <si>
    <t>1 2 5 1 511 001 003 001 011</t>
  </si>
  <si>
    <t>ESCRITORIOS SECRETARIALES Y SEMIEJECUTIVOS</t>
  </si>
  <si>
    <t>1 2 5 1 511 001 003 001 019</t>
  </si>
  <si>
    <t>ARCHIVEROS</t>
  </si>
  <si>
    <t>1 2 5 1 511 005</t>
  </si>
  <si>
    <t>1 2 5 1 511 005 001</t>
  </si>
  <si>
    <t>1 2 5 1 511 005 001 001</t>
  </si>
  <si>
    <t>MOBILIARIO DE OFICINA</t>
  </si>
  <si>
    <t>1 2 5 1 511 005 001 001 012</t>
  </si>
  <si>
    <t>SILLA EJECUTIVA PARA ESCRITORIO</t>
  </si>
  <si>
    <t>1 2 5 1 511 005 001 001 013</t>
  </si>
  <si>
    <t>SILLA PARA ESCRITORIO DE POLIPAPEL 76X37X66 CM</t>
  </si>
  <si>
    <t>1 2 5 1 511 005 001 001 014</t>
  </si>
  <si>
    <t xml:space="preserve">FRIGOBAR </t>
  </si>
  <si>
    <t>1 2 5 1 511 005 001 001 015</t>
  </si>
  <si>
    <t>MICROONDAS COD.000750174461093</t>
  </si>
  <si>
    <t>1 2 5 1 511 005 001 001 016</t>
  </si>
  <si>
    <t xml:space="preserve">ESCRITORIO CLASS </t>
  </si>
  <si>
    <t>1 2 5 1 511 005 001 001 017</t>
  </si>
  <si>
    <t xml:space="preserve">SILLA SECRETARIAL LUXURA NG
</t>
  </si>
  <si>
    <t>1 2 5 1 511 005 001 001 018</t>
  </si>
  <si>
    <t>1 2 5 1 511 005 001 001 021</t>
  </si>
  <si>
    <t>1 2 5 1 511 005 001 001 022</t>
  </si>
  <si>
    <t xml:space="preserve">MESA DE TRABAJO ALTO BRILLO PEDIM.181639008003016
</t>
  </si>
  <si>
    <t>1 2 5 1 511 005 001 001 023</t>
  </si>
  <si>
    <t xml:space="preserve">LIBRERO DISEÑO MADERA  COLOR BLANCO PEDIM.181639008001498
</t>
  </si>
  <si>
    <t>1 2 5 1 511 005 001 001 024</t>
  </si>
  <si>
    <t>ESCRITORIO MADERA Y CRISTAL</t>
  </si>
  <si>
    <t>1 2 5 1 515</t>
  </si>
  <si>
    <t>EQUIPO DE COMPUTO Y TECNOLOGIAS DE LA INFORMACION</t>
  </si>
  <si>
    <t>1 2 5 1 515 001</t>
  </si>
  <si>
    <t>1 2 5 1 515 001 001</t>
  </si>
  <si>
    <t>1 2 5 1 515 001 001 001</t>
  </si>
  <si>
    <t>EQUIPO  DE COMPUTO Y TECNOLOGIAS DE LA INFORMACION</t>
  </si>
  <si>
    <t>1 2 5 1 515 001 001 001 062</t>
  </si>
  <si>
    <t xml:space="preserve">EQUIPO DE COMPUTO ENSAMBLLADO PROCESADOR INTEL CELERON G39002.80GHz, MEMORIA DDR4 KINGSTON DVD+RW DL INT.SATA LITE-O N DISCO DURO 3.5 SATA SEAGATE 1TB MONITOR VORAGO 19.5 WIDE VGA LED-W19-201
</t>
  </si>
  <si>
    <t>1 2 5 1 515 001 001 001 063</t>
  </si>
  <si>
    <t xml:space="preserve">EQUIPO DE COMPUTO ENSAMBLADO PROCESADOR INTEL CELERON G39002.80GHz, MEMORIA DDR4 KINGSTON DVD+RW DL INT.SATA LITE-O N DISCO DURO 3.5 SATA SEAGATE 1TB MONITOR VORAGO 19.5 WIDE VGA LED-W19-201
</t>
  </si>
  <si>
    <t>1 2 5 1 515 001 001 001 064</t>
  </si>
  <si>
    <t xml:space="preserve">IMPRESORA MULTIFUNCIONAL ECOTANK L3110 33PPM NEGRO 15PPM EPSON CONECT
</t>
  </si>
  <si>
    <t>1 2 5 1 515 001 001 001 065</t>
  </si>
  <si>
    <t>1 2 5 1 515 001 001 001 066</t>
  </si>
  <si>
    <t xml:space="preserve">EQUIPO DE COMPUTO ENSAMBLADO PROCESADOR INTEL CELERON G3900 2.80GHz MEMORIA DDR4 KINGTON DVD+RW DL INT. SATA LITE-ON DISCO DURO 3.5 SATA SEAGATE  1TB MONITOR HP LED 18.5 KIT BALANCE DE TECLADO Y MOUSE 
</t>
  </si>
  <si>
    <t>1 2 5 1 515 001 001 001 067</t>
  </si>
  <si>
    <t xml:space="preserve">EQUIPO DE COMPUTO ENSAMBLADO PROCESADOR INTEL CELERON G3900 2.80GHz MEMORIA DDR4 KINGTON DVD+RW DL INT. SATA LITE-ON DISCO DURO 3.5 SATA SEAGATE  1TB MONITOR HP LED 18.5 
</t>
  </si>
  <si>
    <t>1 2 5 1 515 001 001 001 068</t>
  </si>
  <si>
    <t xml:space="preserve">LAPTOP HP PROBOOK 450 GS 15.62 CORE i5 8GB 1TB SERIE SCD8452DRF
</t>
  </si>
  <si>
    <t>1 2 5 1 515 001 001 001 069</t>
  </si>
  <si>
    <t>ESCANER EPSON</t>
  </si>
  <si>
    <t>1 2 5 1 515 001 001 001 070</t>
  </si>
  <si>
    <t>COPIADORA CANON ADVANCE</t>
  </si>
  <si>
    <t>1 2 5 1 515 001 001 001 071</t>
  </si>
  <si>
    <t xml:space="preserve">NOTEBOOK LENOVO IDEAPAD 320-141AP CELERON RAM 4GB DD 500 GB 14"
</t>
  </si>
  <si>
    <t>1 2 5 1 515 001 001 001 072</t>
  </si>
  <si>
    <t>1 2 5 1 515 001 001 001 073</t>
  </si>
  <si>
    <t>1 2 5 1 515 001 001 001 074</t>
  </si>
  <si>
    <t xml:space="preserve">VIDEOPROYECTOR SPECTRA 3000 LUM
</t>
  </si>
  <si>
    <t>1 2 5 1 515 001 001 001 075</t>
  </si>
  <si>
    <t xml:space="preserve">IMPRESORA MULTIFUNCIONAL CANNON MB2110
</t>
  </si>
  <si>
    <t>1 2 5 1 515 001 001 001 076</t>
  </si>
  <si>
    <t xml:space="preserve">IMPRESORA MULTIFUNCIONAL EPSON ECOTANK
</t>
  </si>
  <si>
    <t>1 2 5 1 515 001 001 001 077</t>
  </si>
  <si>
    <t xml:space="preserve">COMPUTADORA HP AIO 24-F020LA AMD A9-942 5 RAM 8GB DD 2TB DVD W10H
</t>
  </si>
  <si>
    <t>1 2 5 1 515 001 001 001 078</t>
  </si>
  <si>
    <t xml:space="preserve">COMPUTADORA ENSAMBLADA INTEL PENTIUM RAM 8GB DD 1TB MONITOR HP LED 18.5"
</t>
  </si>
  <si>
    <t>1 2 5 1 515 001 001 001 079</t>
  </si>
  <si>
    <t xml:space="preserve">COMPUTADORA HP AIO 24-F020LA AMD A9-942 RAM  8GB DD 2 TB </t>
  </si>
  <si>
    <t>1 2 5 1 515 001 001 001 080</t>
  </si>
  <si>
    <t>1 2 5 1 515 001 001 001 081</t>
  </si>
  <si>
    <t>MULTIFUNCIONAL HP OFFICE JET PRO 7740</t>
  </si>
  <si>
    <t>1 2 5 1 515 001 001 001 082</t>
  </si>
  <si>
    <t>MULTIFUNCIONAL BROTHER INTANK DCP-T710W</t>
  </si>
  <si>
    <t>1 2 5 1 515 001 001 001 083</t>
  </si>
  <si>
    <t>MULTIFUNCIONAL BROTHER 3 EN 1 INYECCION DE TINTA</t>
  </si>
  <si>
    <t>1 2 5 1 515 001 001 001 084</t>
  </si>
  <si>
    <t>MULTIFUNCIONAL BROTHER DCP-T710w</t>
  </si>
  <si>
    <t>1 2 5 1 515 001 001 001 085</t>
  </si>
  <si>
    <t>EQUIPO DE COMPUTO DE ENSAMBLE PROCESADOR INTEL CELERON 8va GENERACION MEMORIA RAM 8GB.</t>
  </si>
  <si>
    <t>1 2 5 1 515 001 001 001 086</t>
  </si>
  <si>
    <t>1 2 5 1 515 001 001 001 087</t>
  </si>
  <si>
    <t>MICROFONO SHURE MOD. BLX/BETA 58A</t>
  </si>
  <si>
    <t>1 2 5 1 515 001 001 001 088</t>
  </si>
  <si>
    <t xml:space="preserve">EQUIPO DE COMPUTO DE ENSAMBLE INTEL CELERON 8va GENERACION MEMORIA 8GB COMPLETA </t>
  </si>
  <si>
    <t>1 2 5 1 515 001 001 001 089</t>
  </si>
  <si>
    <t xml:space="preserve">EQUIPO DE COMPUTO DE ENSAMBLE INTEL CELERON 8va GENERACION MEMORIA 8GB </t>
  </si>
  <si>
    <t>1 2 5 1 515 001 001 001 090</t>
  </si>
  <si>
    <t xml:space="preserve">IMPRESORA MULTIFUNCIONAL EPSON ECOTANK MODELO L - 6191 </t>
  </si>
  <si>
    <t>1 2 5 1 515 001 001 001 091</t>
  </si>
  <si>
    <t xml:space="preserve">IMPRESORA MULTIFUNCIONAL EPSON ECOTANK MODELO L 3110 NEGRO EPSON CONECT
 </t>
  </si>
  <si>
    <t>1 2 5 1 515 003</t>
  </si>
  <si>
    <t>1 2 5 1 515 003 001</t>
  </si>
  <si>
    <t>ADMINISTRACION 2015-2018</t>
  </si>
  <si>
    <t>1 2 5 1 515 003 001 001</t>
  </si>
  <si>
    <t>EQUIPO DE CÓMPUTO Y TECNOLOGÍAS DE LA INFORMACIÓN</t>
  </si>
  <si>
    <t>1 2 5 1 515 003 001 001 068</t>
  </si>
  <si>
    <t>1 2 5 1 515 003 001 001 074</t>
  </si>
  <si>
    <t>1 2 5 1 515 003 001 001 075</t>
  </si>
  <si>
    <t>PANTALLA PARA PROYECTOR</t>
  </si>
  <si>
    <t>1 2 5 1 515 003 001 001 087</t>
  </si>
  <si>
    <t>1 2 5 1 515 005</t>
  </si>
  <si>
    <t>1 2 5 1 515 005 001</t>
  </si>
  <si>
    <t>ADMINISTRACION 2018 - 2021</t>
  </si>
  <si>
    <t>1 2 5 1 515 005 001 001</t>
  </si>
  <si>
    <t>EQUIPO DE COMPUTO</t>
  </si>
  <si>
    <t>1 2 5 1 515 005 001 001 002</t>
  </si>
  <si>
    <t>IMPRESORA MULTIFUNCIONAL OFICE JET 7720</t>
  </si>
  <si>
    <t>1 2 5 1 515 005 001 001 003</t>
  </si>
  <si>
    <t>COMPUTADORA ALL IN ONE HP 205 G3 E2-90007 4GB 32GB SSD SERIE 8CC8441YVF</t>
  </si>
  <si>
    <t>1 2 5 1 515 005 001 001 004</t>
  </si>
  <si>
    <t>COMPUTADORA ALL IN ONE HP 205 G3 19.5 E2-90007 4GB 32GB SERIE 8CC8441YHP</t>
  </si>
  <si>
    <t>1 2 5 1 515 005 001 001 005</t>
  </si>
  <si>
    <t>LAPTOP HP N4000SYST CELERON RAM 4 GB DD 500 GB W10HOME</t>
  </si>
  <si>
    <t>1 2 5 1 515 005 001 001 006</t>
  </si>
  <si>
    <t>1 2 5 1 515 005 001 001 007</t>
  </si>
  <si>
    <t>1 2 5 1 515 005 001 001 008</t>
  </si>
  <si>
    <t>1 2 5 1 519</t>
  </si>
  <si>
    <t>OTROS MOBILIARIOS Y EQUIPO DE ADMINISTRACIÓN</t>
  </si>
  <si>
    <t>1 2 5 1 519 001</t>
  </si>
  <si>
    <t>1 2 5 1 519 001 001</t>
  </si>
  <si>
    <t>1 2 5 1 519 001 001 001</t>
  </si>
  <si>
    <t>HERRAMIENTAS</t>
  </si>
  <si>
    <t>1 2 5 1 519 001 001 001 000</t>
  </si>
  <si>
    <t xml:space="preserve">ATOMIZADOR FUMIGADORA DE MOCHILA </t>
  </si>
  <si>
    <t>MOTOSIERRA STIL MOD. 250</t>
  </si>
  <si>
    <t>PODADORA MODELO HRR216PKM MOTOR GCV160 5.5 HP BOLSA TRASERA DOBLE CUCHILLA</t>
  </si>
  <si>
    <t>1 2 5 2</t>
  </si>
  <si>
    <t>MOBILIARIO Y EQUIPO EDUCACIONAL Y RECREATIVO</t>
  </si>
  <si>
    <t>1 2 5 2 521</t>
  </si>
  <si>
    <t>EQUIPOS Y APARATOS AUDIOVISUALES</t>
  </si>
  <si>
    <t>1 2 5 2 521 003</t>
  </si>
  <si>
    <t>1 2 5 2 521 003 001</t>
  </si>
  <si>
    <t>ADMINISTRACION 2018-2021</t>
  </si>
  <si>
    <t>1 2 5 2 521 003 001 001</t>
  </si>
  <si>
    <t>1 2 5 2 521 003 001 001 001</t>
  </si>
  <si>
    <t>BAFLE BEHRINGER MOD. EUROLIVE B115D</t>
  </si>
  <si>
    <t>1 2 5 2 523</t>
  </si>
  <si>
    <t>CÁMARAS FOTOGRÁFICAS Y DE VIDEO</t>
  </si>
  <si>
    <t>1 2 5 2 523 001</t>
  </si>
  <si>
    <t>1 2 5 2 523 001 001</t>
  </si>
  <si>
    <t>ADMINISTRACION 2018-  2021</t>
  </si>
  <si>
    <t>1 2 5 2 523 001 001 001</t>
  </si>
  <si>
    <t>CAMARAS FOTOGRAFICAS</t>
  </si>
  <si>
    <t>1 2 5 2 523 001 001 001 003</t>
  </si>
  <si>
    <t xml:space="preserve">CAMARA NIKON TODO TERRENO 4K, 16MP,WIFI,GPS,BLUETOOTH, 30M SUMERG
</t>
  </si>
  <si>
    <t>1 2 5 2 523 003</t>
  </si>
  <si>
    <t>1 2 5 2 523 003 001</t>
  </si>
  <si>
    <t>1 2 5 2 523 003 001 001</t>
  </si>
  <si>
    <t>CAMARAS FOTOGRAFICAS Y DE VIDEO</t>
  </si>
  <si>
    <t>1 2 5 2 523 003 001 001 00</t>
  </si>
  <si>
    <t>CAMARAS DE VIDEO</t>
  </si>
  <si>
    <t>1 2 5 4</t>
  </si>
  <si>
    <t>VEHÍCULOS Y EQUIPO DE TRANSPORTE</t>
  </si>
  <si>
    <t>1 2 5 4 541</t>
  </si>
  <si>
    <t>Automóviles y camiones</t>
  </si>
  <si>
    <t>1 2 5 4 541 001</t>
  </si>
  <si>
    <t>1 2 5 4 541 001 001</t>
  </si>
  <si>
    <t>1 2 5 4 541 001 001 001</t>
  </si>
  <si>
    <t>DE PERSONAL</t>
  </si>
  <si>
    <t>1 2 5 4 541 001 001 001 004</t>
  </si>
  <si>
    <t xml:space="preserve">VEHICULO HYUNDAI ACCENT 4 PUERTAS GL MID MANUAL 1.6 4CIL. </t>
  </si>
  <si>
    <t>1 2 5 4 541 001 001 001 005</t>
  </si>
  <si>
    <t>VEHICULO UTILITARIO</t>
  </si>
  <si>
    <t>1 2 5 4 541 001 001 001 006</t>
  </si>
  <si>
    <t>1 2 5 4 541 001 001 001 007</t>
  </si>
  <si>
    <t>AMBULANCIA PROMASTER 2500 MOD. 2020</t>
  </si>
  <si>
    <t>1 2 5 4 541 001 001 001 008</t>
  </si>
  <si>
    <t xml:space="preserve">CAMIONETA NISSAN MODELO 2021 NP300 ESTACAS DH AA 6 VEL.
</t>
  </si>
  <si>
    <t xml:space="preserve">CAMIONETA NISSAN MODELO 2021 NP300 ESTACAS TM DH AC 6 VEL.
</t>
  </si>
  <si>
    <t>1 2 5 4 541 001 001 001 009</t>
  </si>
  <si>
    <t>CAMION RECOLECTOR DE BASURA</t>
  </si>
  <si>
    <t>1 2 5 4 541 003</t>
  </si>
  <si>
    <t>1 2 5 4 541 003 001</t>
  </si>
  <si>
    <t>ADMINISTRACION 2018 -2021</t>
  </si>
  <si>
    <t>1 2 5 4 541 003 001 001</t>
  </si>
  <si>
    <t>1 2 5 4 541 003 001 001 002</t>
  </si>
  <si>
    <t xml:space="preserve">CAMIONETA NISSAN MODELO 2020 NP300 ESTACAS TM DH AC 6 VEL.
</t>
  </si>
  <si>
    <t>1 2 5 4 541 003 001 001 003</t>
  </si>
  <si>
    <t xml:space="preserve">MOTOCICLETA SUZUKI AÑO 2020 </t>
  </si>
  <si>
    <t>1 2 5 6</t>
  </si>
  <si>
    <t>MAQUINARIA, OTROS EQUIPOS Y HERRAMIENTAS</t>
  </si>
  <si>
    <t>1 2 5 6 562</t>
  </si>
  <si>
    <t>MAQUINARIA Y EQUIPO INDUSTRIAL</t>
  </si>
  <si>
    <t>1 2 5 6 562 001</t>
  </si>
  <si>
    <t>1 2 5 6 562 001 002</t>
  </si>
  <si>
    <t>1 2 5 6 562 001 002 001</t>
  </si>
  <si>
    <t>1 2 5 6 562 001 002 001 001</t>
  </si>
  <si>
    <t>MARTILLO DEMOLEDOR</t>
  </si>
  <si>
    <t>1 2 5 6 562 001 002 001 002</t>
  </si>
  <si>
    <t>CORTADORA CCT-12-MP13-18 C/MOTOR M-POWER 13 HP PARA DISCO DE 18" CON TANQUE DE AGUA</t>
  </si>
  <si>
    <t>1 2 5 6 562 001 002 001 003</t>
  </si>
  <si>
    <t>CAMION DE VOLTEO DE 14 MT</t>
  </si>
  <si>
    <t>1 2 5 6 562 001 002 001 004</t>
  </si>
  <si>
    <t>CAMIONETA DE CARGA MERCEDES BENZ</t>
  </si>
  <si>
    <t>1 2 5 6 566</t>
  </si>
  <si>
    <t>EQUIPOS DE GENERACION ELECTRICA, APARATOS Y ACCS. ELECTRICOS</t>
  </si>
  <si>
    <t>1 2 5 6 566 001</t>
  </si>
  <si>
    <t>1 2 5 6 566 001 001</t>
  </si>
  <si>
    <t>1 2 5 6 566 001 001 001</t>
  </si>
  <si>
    <t>EQUIPOS DE GENERACION ELECTRICA, APARATOS Y ACCESORIOS ELECTRICOS</t>
  </si>
  <si>
    <t>1 2 5 6 566 001 001 001 001</t>
  </si>
  <si>
    <t>GENERADOR BRIGGS &amp; STRATTON 8000 W</t>
  </si>
  <si>
    <t>1 2 5 6 566 001 001 001 002</t>
  </si>
  <si>
    <t>1 2 5 6 567</t>
  </si>
  <si>
    <t>1 2 5 6 567 001</t>
  </si>
  <si>
    <t>1 2 5 6 567 001 001</t>
  </si>
  <si>
    <t>1 2 5 6 567 001 001 001</t>
  </si>
  <si>
    <t>HERRAMIENTAS Y MAQUINAS - HERRAMIENTA</t>
  </si>
  <si>
    <t>1 2 5 6 567 001 001 001 001</t>
  </si>
  <si>
    <t xml:space="preserve">ATOMIZADOR PULVERIZADOR DE MOCHILA USO AGRICOLA 9025
</t>
  </si>
  <si>
    <t>1 2 5 9</t>
  </si>
  <si>
    <t>SOFTWARE</t>
  </si>
  <si>
    <t>1 2 5 9 591</t>
  </si>
  <si>
    <t>1 2 5 9 591 001</t>
  </si>
  <si>
    <t>1 2 5 9 591 001 003</t>
  </si>
  <si>
    <t>ADMINISTRACIÓN 2015 -2018</t>
  </si>
  <si>
    <t>1 2 5 9 591 001 003 002</t>
  </si>
  <si>
    <t>PROGRAMAS INFORMÁTICOS</t>
  </si>
  <si>
    <t>1 2 5 9 591 001 003 002 001</t>
  </si>
  <si>
    <t>SISTEMA DE CONTABILIDAD ARMONIZADA</t>
  </si>
  <si>
    <t>1 2 6</t>
  </si>
  <si>
    <t>INVERSIÓN PÚBLICA</t>
  </si>
  <si>
    <t>1 2 6 1</t>
  </si>
  <si>
    <t>1 2 6 1 611</t>
  </si>
  <si>
    <t>EDIFICACION HABITACIONAL</t>
  </si>
  <si>
    <t>1 2 6 1 611 002</t>
  </si>
  <si>
    <t>FONDO DE APORTACIONES P/ LA INFRAESTRUCTURA SOCIAL MPAL</t>
  </si>
  <si>
    <t>1 2 6 1 611 002 001</t>
  </si>
  <si>
    <t>POR ADMINISTRACION DIRECTA</t>
  </si>
  <si>
    <t>1 2 6 1 611 002 001 001</t>
  </si>
  <si>
    <t>Construcción de Cuarto para Baño de la Localidad de Chimaltitlán</t>
  </si>
  <si>
    <t>1 2 6 1 611 002 001 024 122</t>
  </si>
  <si>
    <t>SUELDOS Y SALARIOS A PERSONAL EVENTUAL</t>
  </si>
  <si>
    <t>1 2 6 1 611 002 001 024 240</t>
  </si>
  <si>
    <t xml:space="preserve">MATERIALES Y ARTICULO DE CONSTRUCCION </t>
  </si>
  <si>
    <t>1 2 6 1 611 002 001 024 326</t>
  </si>
  <si>
    <t>EQUIPO Y HERRAMIENTA</t>
  </si>
  <si>
    <t>1 2 6 1 611 002 001 002</t>
  </si>
  <si>
    <t>Construcción de Cisterna para Vivienda de la localidad de Tecuanipa</t>
  </si>
  <si>
    <t>1 2 6 1 611 002 001 025 122</t>
  </si>
  <si>
    <t>1 2 6 1 611 002 001 025 240</t>
  </si>
  <si>
    <t>1 2 6 1 611 002 001 025 326</t>
  </si>
  <si>
    <t>1 2 6 1 611 002 001 003</t>
  </si>
  <si>
    <t>Construcción de Cisterna para Vivienda de la localidad de Nombre de Dios</t>
  </si>
  <si>
    <t>1 2 6 1 611 002 001 003 122</t>
  </si>
  <si>
    <t>SUELDOS Y SALARIOS DE CONSTRUCCION DE 20 CISTERNAS  3RA ETAPA</t>
  </si>
  <si>
    <t>1 2 6 1 611 002 001 003 240</t>
  </si>
  <si>
    <t>MATERIALES Y ARTICULOS DE CONSTRUCCION  DE 20 CISTERNAS  3RA ETAPA</t>
  </si>
  <si>
    <t>1 2 6 1 611 002 001 003 326</t>
  </si>
  <si>
    <t>ARRENDAMIENTO DE MAQUINARIA DE CONSTRUCCION  DE 20 CISTERNAS  3RA ETAPA</t>
  </si>
  <si>
    <t>1 2 6 1 611 002 002</t>
  </si>
  <si>
    <t>POR CONTRATO</t>
  </si>
  <si>
    <t>1 2 6 1 611 002 002 004</t>
  </si>
  <si>
    <t>CONSTRUCCION DE CUARTOS PARA COCINA DE 3M X 4M  EN LA LOCALIDAD DE TECUANIPA</t>
  </si>
  <si>
    <t>1 2 6 1 612</t>
  </si>
  <si>
    <t>Edificación no habitacional</t>
  </si>
  <si>
    <t>1 2 6 1 612 001</t>
  </si>
  <si>
    <t>1 2 6 1 612 001 001</t>
  </si>
  <si>
    <t>POR ADMINISTRACIÓN DIRECTA</t>
  </si>
  <si>
    <t>1 2 6 1 612 001 001 001</t>
  </si>
  <si>
    <t>Construcción de Techado en Jardín de Niños Federal Hermanos Grimm de la localidad de Cacahuamilpa</t>
  </si>
  <si>
    <t>1 2 6 1 612 001 001 001 122</t>
  </si>
  <si>
    <t>1 2 6 1 612 001 001 001 240</t>
  </si>
  <si>
    <t>1 2 6 1 612 001 001 001 326</t>
  </si>
  <si>
    <t>1 2 6 1 612 001 001 002</t>
  </si>
  <si>
    <t>Construcción de Comedor Escolar con Andador en la Escuela Preparatoria No. 32 de la Localidad de Cacahuamilpa perteneciente al municipio de Pilcaya</t>
  </si>
  <si>
    <t>1 2 6 1 612 001 001 002 122</t>
  </si>
  <si>
    <t>1 2 6 1 612 001 001 002 240</t>
  </si>
  <si>
    <t>1 2 6 1 612 001 001 002 326</t>
  </si>
  <si>
    <t>1 2 6 1 612 001 001 003</t>
  </si>
  <si>
    <t>Construcción de Aula en Jardín de Niños Cuicatl en La Localidad Santa Teresa</t>
  </si>
  <si>
    <t>1 2 6 1 612 001 001 004</t>
  </si>
  <si>
    <t xml:space="preserve">Mantenimiento de Estructura de Techados en once Areas de Impartición  de Educación Fisica en Escuelas del Municipio de Pilcaya </t>
  </si>
  <si>
    <t>1 2 6 1 612 001 001 005</t>
  </si>
  <si>
    <t>Construcción de Sanitarios en Escuela Primaria América Unida de la Localidad El Platanar</t>
  </si>
  <si>
    <t>1 2 6 1 612 001 001 005 122</t>
  </si>
  <si>
    <t>1 2 6 1 612 001 001 005 240</t>
  </si>
  <si>
    <t>1 2 6 1 612 001 001 005 326</t>
  </si>
  <si>
    <t>1 2 6 1 612 002</t>
  </si>
  <si>
    <t>1 2 6 1 612 002 001</t>
  </si>
  <si>
    <t>1 2 6 1 612 002 001 001</t>
  </si>
  <si>
    <t>Construcción de Cancha deportiva en Escuela Secundaria Jesús Arizmendi Rogel en la Localidad de Pilcaya</t>
  </si>
  <si>
    <t>1 2 6 1 612 002 001 001 122</t>
  </si>
  <si>
    <t>1 2 6 1 612 002 001 001 240</t>
  </si>
  <si>
    <t>1 2 6 1 612 002 001 001 326</t>
  </si>
  <si>
    <t>1 2 6 1 612 002 001 002</t>
  </si>
  <si>
    <t>Construcción de Cancha Deportiva en Escuela Telesecundaria José Ma. Morelos y Pavón en la Localidad El Platanar</t>
  </si>
  <si>
    <t>1 2 6 1 612 002 001 002 122</t>
  </si>
  <si>
    <t>1 2 6 1 612 002 001 002 240</t>
  </si>
  <si>
    <t>1 2 6 1 612 002 001 002 326</t>
  </si>
  <si>
    <t>1 2 6 1 612 002 001 003</t>
  </si>
  <si>
    <t xml:space="preserve">Rehabilitacion de cancha deportiva en Escuela Primaria Cultura y Acción de la localidad de Amatitlán </t>
  </si>
  <si>
    <t>1 2 6 1 612 002 001 003 122</t>
  </si>
  <si>
    <t>1 2 6 1 612 002 001 003 240</t>
  </si>
  <si>
    <t>1 2 6 1 612 002 001 003 326</t>
  </si>
  <si>
    <t>1 2 6 1 612 002 001 004</t>
  </si>
  <si>
    <t>Construcción de Aula en Jardín de Niños Juan de Dios Peza en La Localidad El Mogote</t>
  </si>
  <si>
    <t>1 2 6 1 612 002 001 004 122</t>
  </si>
  <si>
    <t>1 2 6 1 612 002 001 004 240</t>
  </si>
  <si>
    <t>1 2 6 1 612 002 001 004 326</t>
  </si>
  <si>
    <t>1 2 6 1 612 002 001 005</t>
  </si>
  <si>
    <t>Construcción de techado en cancha de basquetbol en la telesecundaria Terra y Libertad en la localidad El Mogote</t>
  </si>
  <si>
    <t>1 2 6 1 612 002 001 005 122</t>
  </si>
  <si>
    <t>1 2 6 1 612 002 001 005 240</t>
  </si>
  <si>
    <t>1 2 6 1 612 002 001 005 326</t>
  </si>
  <si>
    <t>1 2 6 1 612 002 001 006</t>
  </si>
  <si>
    <t>Construcción de Sanitarios en el Jardín de Niños Xochipilli de la Localidad de  Piedras Negras, en el Municipio de Pilcaya</t>
  </si>
  <si>
    <t>1 2 6 1 612 002 001 006 122</t>
  </si>
  <si>
    <t>1 2 6 1 612 002 001 006 240</t>
  </si>
  <si>
    <t>1 2 6 1 612 002 001 006 326</t>
  </si>
  <si>
    <t>1 2 6 1 612 002 001 007</t>
  </si>
  <si>
    <t>Construcción de Pavimentación con Concreto Hidráulico en Calle Principal de la Orilla en la Localidad El Saúz</t>
  </si>
  <si>
    <t>1 2 6 1 612 002 001 007 122</t>
  </si>
  <si>
    <t>1 2 6 1 612 002 001 007 240</t>
  </si>
  <si>
    <t>1 2 6 1 612 002 001 007 326</t>
  </si>
  <si>
    <t>1 2 6 1 612 002 001 008</t>
  </si>
  <si>
    <t>Construcción de Pavimentación con Concreto Hidráulico en Calle Frente a Escuela y Capilla en la Localidad El Uvalar</t>
  </si>
  <si>
    <t>1 2 6 1 612 002 001 008 122</t>
  </si>
  <si>
    <t>1 2 6 1 612 002 001 008 240</t>
  </si>
  <si>
    <t>1 2 6 1 612 002 001 008 326</t>
  </si>
  <si>
    <t>1 2 6 1 612 002 001 009</t>
  </si>
  <si>
    <t>Construcción de Pavimentación con Concreto Hidráulico en Calle Frente a Capilla San Isidro en la Localidad de La Concepción.</t>
  </si>
  <si>
    <t>1 2 6 1 612 002 001 009 122</t>
  </si>
  <si>
    <t>1 2 6 1 612 002 001 009 240</t>
  </si>
  <si>
    <t>1 2 6 1 612 002 001 009 326</t>
  </si>
  <si>
    <t>1 2 6 1 612 002 001 010</t>
  </si>
  <si>
    <t>Construcción de Pavimentación con Concreto Hidráulico en Calle privada de Zapata entre 1ra de zapata y casa de Jose Martinez segunda etapa en la Localidad de Pilcaya</t>
  </si>
  <si>
    <t>1 2 6 1 612 002 001 010 122</t>
  </si>
  <si>
    <t>1 2 6 1 612 002 001 010 240</t>
  </si>
  <si>
    <t>1 2 6 1 612 002 001 010 326</t>
  </si>
  <si>
    <t>1 2 6 1 612 002 001 011</t>
  </si>
  <si>
    <t>Rehabilitación  de Pavimentación con Concreto Hidráulico en Calle Independencia entre Agricultura y Jaime Nunó barrio San Miguel en la Localidad de Pilcaya</t>
  </si>
  <si>
    <t>1 2 6 1 612 002 001 011 122</t>
  </si>
  <si>
    <t>1 2 6 1 612 002 001 011 240</t>
  </si>
  <si>
    <t>1 2 6 1 612 002 001 011 326</t>
  </si>
  <si>
    <t>1 2 6 1 612 002 001 012</t>
  </si>
  <si>
    <t>Rehabilitación  de Pavimentación con Concreto Hidráulico en Calle Alvaro Obregón entre Zapata y Revolución barrio San Miguel en la Localidad de Pilcaya</t>
  </si>
  <si>
    <t>1 2 6 1 612 002 001 012 122</t>
  </si>
  <si>
    <t>1 2 6 1 612 002 001 012 240</t>
  </si>
  <si>
    <t>1 2 6 1 612 002 001 012 326</t>
  </si>
  <si>
    <t>1 2 6 1 612 002 001 013</t>
  </si>
  <si>
    <t>Construcción de Pavimentación con Concreto Hidráulico en Calle Privada Venustiano Carranza, en barrio San miguel de la localidad de Pilcaya</t>
  </si>
  <si>
    <t>1 2 6 1 612 002 001 013 122</t>
  </si>
  <si>
    <t>1 2 6 1 612 002 001 013 240</t>
  </si>
  <si>
    <t>1 2 6 1 612 002 001 013 326</t>
  </si>
  <si>
    <t>1 2 6 1 612 002 001 014</t>
  </si>
  <si>
    <t>Construcción de Pavimentación con Concreto Hidráulico en Calle Del Silencio de Hidalgo a Morelos en barrio San Felipe de la localidad de Pilcaya</t>
  </si>
  <si>
    <t>1 2 6 1 612 002 001 014 122</t>
  </si>
  <si>
    <t>1 2 6 1 612 002 001 014 240</t>
  </si>
  <si>
    <t>1 2 6 1 612 002 001 014 326</t>
  </si>
  <si>
    <t>1 2 6 1 612 002 001 015</t>
  </si>
  <si>
    <t>Rehabilitación  de Pavimentación con Concreto Hidráulico en Calle Colón entre Zócalo y calle Revolución barrio San Miguel en la Localidad de Pilcaya</t>
  </si>
  <si>
    <t>1 2 6 1 612 002 001 015 122</t>
  </si>
  <si>
    <t>1 2 6 1 612 002 001 015 240</t>
  </si>
  <si>
    <t>1 2 6 1 612 002 001 015 326</t>
  </si>
  <si>
    <t>1 2 6 1 612 002 001 016</t>
  </si>
  <si>
    <t>Mantenimiento de Alumbrado Público en La Comunidad El Mogote del Municipio de Pilcaya</t>
  </si>
  <si>
    <t>1 2 6 1 612 002 001 016 122</t>
  </si>
  <si>
    <t>1 2 6 1 612 002 001 016 240</t>
  </si>
  <si>
    <t>1 2 6 1 612 002 001 016 326</t>
  </si>
  <si>
    <t>1 2 6 1 612 002 001 017</t>
  </si>
  <si>
    <t>Rehabilitación  de Pavimentación con Concreto Hidráulico en Calle Margarito R. Cruz entre calle Independencia y San Juan barrio San Miguel en la Localidad de Pilcaya</t>
  </si>
  <si>
    <t>1 2 6 1 612 002 001 017 122</t>
  </si>
  <si>
    <t>1 2 6 1 612 002 001 017 240</t>
  </si>
  <si>
    <t>1 2 6 1 612 002 001 017 326</t>
  </si>
  <si>
    <t>1 2 6 1 612 002 001 018</t>
  </si>
  <si>
    <t>Construcción de Pavimentación con Concreto Hidráulico en Calle del Salto entre calle La Guadalupe y El Arroyo la Localidad de Pilcaya</t>
  </si>
  <si>
    <t>1 2 6 1 612 002 001 018 122</t>
  </si>
  <si>
    <t>1 2 6 1 612 002 001 018 240</t>
  </si>
  <si>
    <t>1 2 6 1 612 002 001 018 326</t>
  </si>
  <si>
    <t>1 2 6 1 612 002 001 019</t>
  </si>
  <si>
    <t>Rehabilitación de cancha basquetbol  en la localidad de Crucero de Grutas</t>
  </si>
  <si>
    <t>1 2 6 1 612 002 001 019 122</t>
  </si>
  <si>
    <t>1 2 6 1 612 002 001 019 240</t>
  </si>
  <si>
    <t>1 2 6 1 612 002 001 019 326</t>
  </si>
  <si>
    <t>1 2 6 1 612 002 001 020</t>
  </si>
  <si>
    <t>Construcción de pavimento en calle que conduce al centro de  la localidad de Juchimilpa</t>
  </si>
  <si>
    <t>1 2 6 1 612 002 001 020 122</t>
  </si>
  <si>
    <t>1 2 6 1 612 002 001 020 240</t>
  </si>
  <si>
    <t>1 2 6 1 612 002 001 020 326</t>
  </si>
  <si>
    <t>1 2 6 1 612 002 001 021</t>
  </si>
  <si>
    <t>Mantenimiento de Bordo Agrícola Los Pinos de Vecinos del Pueblo de Pilcaya en la Localidad de Pilcaya</t>
  </si>
  <si>
    <t>1 2 6 1 612 002 001 021 122</t>
  </si>
  <si>
    <t>1 2 6 1 612 002 001 021 240</t>
  </si>
  <si>
    <t>1 2 6 1 612 002 001 021 326</t>
  </si>
  <si>
    <t>1 2 6 1 612 002 001 022</t>
  </si>
  <si>
    <t>Construcción de Plaza Central en la Localidad El Platanar</t>
  </si>
  <si>
    <t>1 2 6 1 612 002 001 022 122</t>
  </si>
  <si>
    <t>1 2 6 1 612 002 001 022 240</t>
  </si>
  <si>
    <t>1 2 6 1 612 002 001 022 326</t>
  </si>
  <si>
    <t>1 2 6 1 612 002 002</t>
  </si>
  <si>
    <t>1 2 6 1 612 002 002 001</t>
  </si>
  <si>
    <t>Nombre de la Obra</t>
  </si>
  <si>
    <t>1 2 6 1 612 002 002 011</t>
  </si>
  <si>
    <t>1 2 6 1 613</t>
  </si>
  <si>
    <t>CONST. DE OBRAS PARA EL ABASTTO. DE AGUA, PETRÓLEO, GAS, ELECT. Y TELECOMUNICACIONES</t>
  </si>
  <si>
    <t>1 2 6 1 613 001</t>
  </si>
  <si>
    <t>1 2 6 1 613 001 001</t>
  </si>
  <si>
    <t>1 2 6 1 613 001 001 001</t>
  </si>
  <si>
    <t>Ampliación de Electrificación calle al arroyo en la localidad Santa María</t>
  </si>
  <si>
    <t>1 2 6 1 613 001 001 002 122</t>
  </si>
  <si>
    <t>1 2 6 1 613 001 001 002 240</t>
  </si>
  <si>
    <t>1 2 6 1 613 001 001 002 326</t>
  </si>
  <si>
    <t>1 2 6 1 613 001 001 002</t>
  </si>
  <si>
    <t>Ampliación de Electrificación en la calle La Punta de calle de la Laguna a la Punta en la localidad El Mogote</t>
  </si>
  <si>
    <t>MATERIALES Y ARTICULOS DE CONSTRUCCION</t>
  </si>
  <si>
    <t>1 2 6 1 613 001 001 003</t>
  </si>
  <si>
    <t>Ampliación de Electrificación en la Carretera Vieja de casa Don Maclovio a Calle Tanque Elevado en la localidad de La concepción</t>
  </si>
  <si>
    <t>1 2 6 1 613 001 001 003 122</t>
  </si>
  <si>
    <t>1 2 6 1 613 001 001 003 240</t>
  </si>
  <si>
    <t>1 2 6 1 613 001 001 003 326</t>
  </si>
  <si>
    <t>1 2 6 1 613 001 001 004</t>
  </si>
  <si>
    <t>Ampliación de Electrificación en camino sin nombre de casa de Ofelia a casa de julian Melo en la localidad de Santa María</t>
  </si>
  <si>
    <t>1 2 6 1 613 001 001 004 122</t>
  </si>
  <si>
    <t>1 2 6 1 613 001 001 004 240</t>
  </si>
  <si>
    <t>1 2 6 1 613 001 001 004 326</t>
  </si>
  <si>
    <t>1 2 6 1 613 001 001 005</t>
  </si>
  <si>
    <t>Construcción de Dos Pozos Artesianos en la localidad de Los Sauces</t>
  </si>
  <si>
    <t>1 2 6 1 613 001 001 005 122</t>
  </si>
  <si>
    <t>1 2 6 1 613 001 001 005 240</t>
  </si>
  <si>
    <t>1 2 6 1 613 001 001 005 326</t>
  </si>
  <si>
    <t>1 2 6 1 613 001 001 006</t>
  </si>
  <si>
    <t>Ampliación de Mampostería para Colector de Captación de Agua Pluvial en la Localidad de Piedras Negras</t>
  </si>
  <si>
    <t>1 2 6 1 613 001 001 006 122</t>
  </si>
  <si>
    <t>1 2 6 1 613 001 001 006 240</t>
  </si>
  <si>
    <t>1 2 6 1 613 001 001 006 326</t>
  </si>
  <si>
    <t>ARRENDAMIENTO DE MAQUINARIA</t>
  </si>
  <si>
    <t>1 2 6 1 613 001 001 007</t>
  </si>
  <si>
    <t xml:space="preserve">Construcción de tanque de almacenamiento de agua potable en la localidad El Tranformador </t>
  </si>
  <si>
    <t>1 2 6 1 613 001 001 007 122</t>
  </si>
  <si>
    <t>1 2 6 1 613 001 001 007 240</t>
  </si>
  <si>
    <t>1 2 6 1 613 001 001 007 326</t>
  </si>
  <si>
    <t>1 2 6 1 613 001 001 008</t>
  </si>
  <si>
    <t>Construcción de Drenaje Sanitario en San Juan tramo de Calle San Juan a Descarga en la Localidad de Pilcaya</t>
  </si>
  <si>
    <t>1 2 6 1 613 001 001 008 122</t>
  </si>
  <si>
    <t>1 2 6 1 613 001 001 008 240</t>
  </si>
  <si>
    <t>1 2 6 1 613 001 001 008 326</t>
  </si>
  <si>
    <t>1 2 6 1 613 001 001 009</t>
  </si>
  <si>
    <t>Construcción de Drenaje Sanitario en Zapata tramo de Privada  a Descarga en la Localidad de Pilcaya</t>
  </si>
  <si>
    <t>1 2 6 1 613 001 001 009 122</t>
  </si>
  <si>
    <t>1 2 6 1 613 001 001 009 240</t>
  </si>
  <si>
    <t>1 2 6 1 613 001 001 009 326</t>
  </si>
  <si>
    <t>1 2 6 1 613 002</t>
  </si>
  <si>
    <t>1 2 6 1 613 002 001</t>
  </si>
  <si>
    <t>1 2 6 1 613 002 001 001</t>
  </si>
  <si>
    <t>Ampliación de Red de Agua Potable en la Calle la Tonalapa Entre Camino a San Juan e Invernadero en la Localidad de Pilcaya</t>
  </si>
  <si>
    <t>1 2 6 1 613 002 001 001 122</t>
  </si>
  <si>
    <t>1 2 6 1 613 002 001 001 240</t>
  </si>
  <si>
    <t>1 2 6 1 613 002 001 001 326</t>
  </si>
  <si>
    <t>1 2 6 1 613 002 001 002</t>
  </si>
  <si>
    <t>Rehabilitación de Red de Agua Potable en Calle de la Escuela en la localidad de Santa Teresa</t>
  </si>
  <si>
    <t>1 2 6 1 613 002 001 002 122</t>
  </si>
  <si>
    <t>1 2 6 1 613 002 001 002 240</t>
  </si>
  <si>
    <t>1 2 6 1 613 002 001 002 326</t>
  </si>
  <si>
    <t>1 2 6 1 613 002 001 003</t>
  </si>
  <si>
    <t>Rehabilitación de Red Distribución de Agua Potable en la localidad de Cuitlapa</t>
  </si>
  <si>
    <t>1 2 6 1 613 002 001 003 122</t>
  </si>
  <si>
    <t>1 2 6 1 613 002 001 003 240</t>
  </si>
  <si>
    <t>1 2 6 1 613 002 001 003 326</t>
  </si>
  <si>
    <t>1 2 6 1 613 002 001 004</t>
  </si>
  <si>
    <t>Construcción de Tanque de Almacenamiento de Agua Potable en la Localidad El Transformador</t>
  </si>
  <si>
    <t>1 2 6 1 613 002 001 004 122</t>
  </si>
  <si>
    <t>1 2 6 1 613 002 001 004 240</t>
  </si>
  <si>
    <t>1 2 6 1 613 002 001 004 326</t>
  </si>
  <si>
    <t>1 2 6 1 613 002 001 005</t>
  </si>
  <si>
    <t>Rehabilitación  de Drenaje sanitario en Calle Margarito R. Cruz entre calle Independencia y San Juan barrio San Miguel en la Localidad de Pilcaya</t>
  </si>
  <si>
    <t>1 2 6 1 613 002 001 005 122</t>
  </si>
  <si>
    <t>1 2 6 1 613 002 001 005 240</t>
  </si>
  <si>
    <t>1 2 6 1 613 002 001 005 326</t>
  </si>
  <si>
    <t>1 2 6 1 613 002 001 006</t>
  </si>
  <si>
    <t>Rehabilitación  de Drenaje Sanitario en Calle Alvaro Obregón entre Zapata y Revolución barrio San Miguel en la Localidad de Pilcaya</t>
  </si>
  <si>
    <t>1 2 6 1 613 002 001 006 122</t>
  </si>
  <si>
    <t>1 2 6 1 613 002 001 006 240</t>
  </si>
  <si>
    <t xml:space="preserve">MATERIALES Y ARTICULOS DE CONSTRUCCION </t>
  </si>
  <si>
    <t>1 2 6 1 613 002 001 006 326</t>
  </si>
  <si>
    <t>1 2 6 1 613 002 001 007</t>
  </si>
  <si>
    <t>Rehabilitación de Drenaje en Calle Rancho Don Gil entre Madero y Zapata, en la localidad e Pilcaya</t>
  </si>
  <si>
    <t>1 2 6 1 613 002 001 007 122</t>
  </si>
  <si>
    <t>1 2 6 1 613 002 001 007 240</t>
  </si>
  <si>
    <t>1 2 6 1 613 002 001 007 326</t>
  </si>
  <si>
    <t>1 2 6 1 613 002 001 008</t>
  </si>
  <si>
    <t>Rehabilitación de Drenaje Sanitario en Calle Colón entre Zócalo y calle Revolución barrio San Miguel en la Localidad de Pilcaya</t>
  </si>
  <si>
    <t>1 2 6 1 613 002 001 008 122</t>
  </si>
  <si>
    <t>1 2 6 1 613 002 001 008 240</t>
  </si>
  <si>
    <t>1 2 6 1 613 002 001 008 326</t>
  </si>
  <si>
    <t>1 2 6 1 613 002 001 009</t>
  </si>
  <si>
    <t>Construcción de Drenaje Pluvial en Segundo Cuadrante San Felipe entre calles Hidalgo y Eduardo Castañeda de la Localidad de Pilcaya</t>
  </si>
  <si>
    <t>1 2 6 1 613 002 001 009 122</t>
  </si>
  <si>
    <t>1 2 6 1 613 002 001 009 240</t>
  </si>
  <si>
    <t>1 2 6 1 613 002 001 009 326</t>
  </si>
  <si>
    <t>1 2 6 1 613 002 001 010</t>
  </si>
  <si>
    <t>Rehabilitación de  Drenaje Sanitario en Rancho Don Gil de Calle Madero a Zapata en la localidad de Pilcaya</t>
  </si>
  <si>
    <t>1 2 6 1 613 002 001 010 122</t>
  </si>
  <si>
    <t>1 2 6 1 613 002 001 010 240</t>
  </si>
  <si>
    <t>1 2 6 1 613 002 001 010 326</t>
  </si>
  <si>
    <t>1 2 6 1 613 005</t>
  </si>
  <si>
    <t>1 2 6 1 613 005 001</t>
  </si>
  <si>
    <t>1 2 6 1 613 005 001 002</t>
  </si>
  <si>
    <t>1 2 6 1 613 005 001 002 122</t>
  </si>
  <si>
    <t>1 2 6 1 613 005 001 002 240</t>
  </si>
  <si>
    <t>1 2 6 1 614</t>
  </si>
  <si>
    <t>División de terrenos y construcción de obras de urbanización</t>
  </si>
  <si>
    <t>1 2 6 1 614 001</t>
  </si>
  <si>
    <t>1 2 6 1 614 001 001</t>
  </si>
  <si>
    <t>1 2 6 1 614 001 001 001</t>
  </si>
  <si>
    <t>Mantenimiento en Estructura de Techados en siete Explanadas y/o Canchas Deportivas del Municipio de Pilcaya</t>
  </si>
  <si>
    <t>1 2 6 1 614 001 001 001 122</t>
  </si>
  <si>
    <t>1 2 6 1 614 001 001 001 240</t>
  </si>
  <si>
    <t>1 2 6 1 614 001 001 001 326</t>
  </si>
  <si>
    <t>1 2 6 1 614 001 001 002</t>
  </si>
  <si>
    <t>Rehabilitación de Plancha de Concreto en Explanada Casa del Pueblo en la Localidad de Pilcaya</t>
  </si>
  <si>
    <t>1 2 6 1 614 001 001 002 122</t>
  </si>
  <si>
    <t>1 2 6 1 614 001 001 002 240</t>
  </si>
  <si>
    <t>1 2 6 1 614 001 001 002 326</t>
  </si>
  <si>
    <t>1 2 6 1 614 001 001 003</t>
  </si>
  <si>
    <t>Mantenimiento de Alumbrado Público en la Comunidad de Crucero de Grutas Perteneciente al Municipio de Pilcaya</t>
  </si>
  <si>
    <t>1 2 6 1 614 001 001 003 122</t>
  </si>
  <si>
    <t>1 2 6 1 614 001 001 003 240</t>
  </si>
  <si>
    <t>1 2 6 1 614 001 001 003 326</t>
  </si>
  <si>
    <t>1 2 6 1 614 001 001 004</t>
  </si>
  <si>
    <t>Construcción de Torre de Aviso en Casa de Día en Col. Santa Lucía de la Localidad de La Concepción</t>
  </si>
  <si>
    <t>1 2 6 1 614 001 001 004 122</t>
  </si>
  <si>
    <t>1 2 6 1 614 001 001 004 240</t>
  </si>
  <si>
    <t>1 2 6 1 614 001 001 004 326</t>
  </si>
  <si>
    <t>1 2 6 1 614 001 001 005</t>
  </si>
  <si>
    <t>Construcción de Fosa Sanitaria Para Descarga de Jefatura de Atención Inmediata en la Localidad El Bosque</t>
  </si>
  <si>
    <t>1 2 6 1 614 001 001 005 122</t>
  </si>
  <si>
    <t>1 2 6 1 614 001 001 005 240</t>
  </si>
  <si>
    <t>1 2 6 1 614 001 001 005 326</t>
  </si>
  <si>
    <t>1 2 6 1 614 001 001 006</t>
  </si>
  <si>
    <t xml:space="preserve">Construcción de Reductores de Velocidad en las Principales Calles de la Localidad de Pilcaya </t>
  </si>
  <si>
    <t>1 2 6 1 614 001 001 006 122</t>
  </si>
  <si>
    <t>1 2 6 1 614 001 001 006 240</t>
  </si>
  <si>
    <t>1 2 6 1 614 001 001 006 326</t>
  </si>
  <si>
    <t>1 2 6 1 614 001 001 007</t>
  </si>
  <si>
    <t>Mantenimiento de Alumbrado Público en la Comunidad de Santa Teresa Perteneciente al Municipio de Pilcaya</t>
  </si>
  <si>
    <t>1 2 6 1 614 001 001 007 122</t>
  </si>
  <si>
    <t>1 2 6 1 614 001 001 007 240</t>
  </si>
  <si>
    <t>1 2 6 1 614 001 001 007 326</t>
  </si>
  <si>
    <t>1 2 6 1 614 001 001 008</t>
  </si>
  <si>
    <t>Rehabilitación de Caminos Saca Cosechas de los Parajes Llano Chiquito, Grande, La Concepción y San Felipe de Pilcaya Longitud 15.00 km</t>
  </si>
  <si>
    <t>1 2 6 1 614 001 001 008 122</t>
  </si>
  <si>
    <t>1 2 6 1 614 001 001 008 240</t>
  </si>
  <si>
    <t>1 2 6 1 614 001 001 008 326</t>
  </si>
  <si>
    <t>1 2 6 1 614 001 001 009</t>
  </si>
  <si>
    <t>Construcción de Pavimentación con Concreto Hidráulico en Calle El Sauce en la Localidad de La Concepción</t>
  </si>
  <si>
    <t>1 2 6 1 614 001 001 009 122</t>
  </si>
  <si>
    <t>1 2 6 1 614 001 001 009 240</t>
  </si>
  <si>
    <t>1 2 6 1 614 001 001 009 326</t>
  </si>
  <si>
    <t>1 2 6 1 614 001 001 010</t>
  </si>
  <si>
    <t>Construcción de Pavimentación con Concreto Hidráulico en Callejón de Agricultura, entre calle San Juan y Barranca en la localidad de Pilcaya</t>
  </si>
  <si>
    <t>1 2 6 1 614 001 001 010 122</t>
  </si>
  <si>
    <t>1 2 6 1 614 001 001 010 240</t>
  </si>
  <si>
    <t>1 2 6 1 614 001 001 010 326</t>
  </si>
  <si>
    <t>1 2 6 1 614 001 001 011</t>
  </si>
  <si>
    <t>Construcción de Pavimentación en calle Juan Alvarez entre callejón del Silencio y 12 de Octubre en la Localidad de Pilcaya</t>
  </si>
  <si>
    <t>1 2 6 1 614 001 001 011 122</t>
  </si>
  <si>
    <t>1 2 6 1 614 001 001 011 240</t>
  </si>
  <si>
    <t>1 2 6 1 614 001 001 011 326</t>
  </si>
  <si>
    <t>1 2 6 1 614 001 001 012</t>
  </si>
  <si>
    <t>Construcción de Pavimentación en calle Parque La Bola entre Carretera Vieja y Carretera a San Alejo en la Localidad de Pilcaya</t>
  </si>
  <si>
    <t>1 2 6 1 614 001 001 012 122</t>
  </si>
  <si>
    <t>1 2 6 1 614 001 001 012 240</t>
  </si>
  <si>
    <t>1 2 6 1 614 001 001 012 326</t>
  </si>
  <si>
    <t>1 2 6 1 614 001 001 013</t>
  </si>
  <si>
    <t>Construcción de Plancha de Concreto Hidraulico y Tribuna Metálica de Cancha de Basquetbol de la Localidad de Piedras Negras</t>
  </si>
  <si>
    <t>1 2 6 1 614 001 001 013 122</t>
  </si>
  <si>
    <t>1 2 6 1 614 001 001 013 240</t>
  </si>
  <si>
    <t>1 2 6 1 614 001 001 013 326</t>
  </si>
  <si>
    <t>1 2 6 1 614 001 001 014</t>
  </si>
  <si>
    <t>Construcción de Losa de Concreto Armado en Techumbre de Casa de Día en la Localidad El Bosque</t>
  </si>
  <si>
    <t>1 2 6 1 614 001 001 014 122</t>
  </si>
  <si>
    <t>1 2 6 1 614 001 001 014 240</t>
  </si>
  <si>
    <t>1 2 6 1 614 001 001 014 326</t>
  </si>
  <si>
    <t>1 2 6 1 614 001 001 015</t>
  </si>
  <si>
    <t>Construcción de Pavimento con Concreto Hidraulico en Paraje El Huamuchil en la Localidad de Chichila</t>
  </si>
  <si>
    <t>1 2 6 1 614 001 001 015 122</t>
  </si>
  <si>
    <t>1 2 6 1 614 001 001 015 240</t>
  </si>
  <si>
    <t>1 2 6 1 614 001 001 015 326</t>
  </si>
  <si>
    <t>1 2 6 1 614 001 001 016</t>
  </si>
  <si>
    <t>Construcción de Pavimento con Concreto Hidraulico en Paraje San Felipe en la Localidad de Cuitlapa</t>
  </si>
  <si>
    <t>1 2 6 1 614 001 001 016 122</t>
  </si>
  <si>
    <t>1 2 6 1 614 001 001 016 240</t>
  </si>
  <si>
    <t>1 2 6 1 614 001 001 016 326</t>
  </si>
  <si>
    <t>1 2 6 1 614 001 001 017</t>
  </si>
  <si>
    <t>Construcción de Pavimento con Concreto Hidraulico en Paraje San Felipe en la Localidad El Uvalar</t>
  </si>
  <si>
    <t>1 2 6 1 614 001 001 017 122</t>
  </si>
  <si>
    <t>1 2 6 1 614 001 001 017 240</t>
  </si>
  <si>
    <t>1 2 6 1 614 001 001 017 326</t>
  </si>
  <si>
    <t>1 2 6 1 614 001 001 018</t>
  </si>
  <si>
    <t>Rehabilitación Camino Terracería a Base de Rastreo  de Piedras Negras a Chichila 6.8 km en la localidad de Chichila</t>
  </si>
  <si>
    <t>1 2 6 1 614 001 001 018 122</t>
  </si>
  <si>
    <t>1 2 6 1 614 001 001 018 240</t>
  </si>
  <si>
    <t>1 2 6 1 614 001 001 018 326</t>
  </si>
  <si>
    <t>1 2 6 1 614 001 001 019</t>
  </si>
  <si>
    <t>Rehabilitación Camino Terracería a Base de Rastreo  tramo de Amatitlán a Junta de los Ríos con una longitud de 13.30 km en la Localidad de Amatitlán</t>
  </si>
  <si>
    <t>1 2 6 1 614 001 001 019 122</t>
  </si>
  <si>
    <t>1 2 6 1 614 001 001 019 240</t>
  </si>
  <si>
    <t>1 2 6 1 614 001 001 019 326</t>
  </si>
  <si>
    <t>1 2 6 1 614 001 001 020</t>
  </si>
  <si>
    <t>Construcción de Cerco Perimetral en Canchas Deportivas en la Localidad El Mogote</t>
  </si>
  <si>
    <t>1 2 6 1 614 001 001 020 122</t>
  </si>
  <si>
    <t>1 2 6 1 614 001 001 020 240</t>
  </si>
  <si>
    <t>1 2 6 1 614 001 001 020 326</t>
  </si>
  <si>
    <t>Mantenimiento de Alumbrado Público en la Comunidad de La Concepción Perteneciente al Municipio de Pilcaya</t>
  </si>
  <si>
    <t>1 2 6 1 614 001 001 021</t>
  </si>
  <si>
    <t>Mantenimiento de Alumbrado Público en la Comunidad de Cacahuamilpa Perteneciente al Municipio de Pilcaya</t>
  </si>
  <si>
    <t>1 2 6 1 614 001 001 021 122</t>
  </si>
  <si>
    <t>1 2 6 1 614 001 001 021 240</t>
  </si>
  <si>
    <t>1 2 6 1 614 001 001 021 326</t>
  </si>
  <si>
    <t>1 2 6 1 614 001 002</t>
  </si>
  <si>
    <t>1 2 6 1 614 001 002 001</t>
  </si>
  <si>
    <t>PAVIMENTACION CON CONCRETO HIDRAULICO EN CALLE LA LOMA DE PILCAYA, GRO</t>
  </si>
  <si>
    <t>1 2 6 1 614 001 002 002</t>
  </si>
  <si>
    <t>PAVIMENTACION CON CONCRETO HIDRAULICO ENTRE EL ACCESO A PILCAYA Y LA CALLE MOCTEZUMA  DE LA LOCALIDAD DE PILCAYA, GRO</t>
  </si>
  <si>
    <t>1 2 6 1 614 001 002 003</t>
  </si>
  <si>
    <t>PAVIMENTACION CON CONCRETO HIDRAULICO DE LA AV. GUADALUPE VICTORIA A LA CALLE ZARAGOZA, PILCAYA, GRO</t>
  </si>
  <si>
    <t>1 2 6 1 614 002</t>
  </si>
  <si>
    <t>1 2 6 1 614 002 001</t>
  </si>
  <si>
    <t>1 2 6 1 614 002 001 001</t>
  </si>
  <si>
    <t>1 2 6 1 614 002 002</t>
  </si>
  <si>
    <t>1 2 6 1 614 002 002 001</t>
  </si>
  <si>
    <t xml:space="preserve">CONSTRUCCION DE ACCESO  A PARQUE  GRUTAS DE CACAHUAMILPA                                                  </t>
  </si>
  <si>
    <t>1 2 6 1 615</t>
  </si>
  <si>
    <t>Construcción de vías de comunicación</t>
  </si>
  <si>
    <t>1 2 6 1 615 001</t>
  </si>
  <si>
    <t>1 2 6 1 615 001 001</t>
  </si>
  <si>
    <t>1 2 6 1 615 001 001 001</t>
  </si>
  <si>
    <t>Nombre de Obra</t>
  </si>
  <si>
    <t>1 2 6 1 615 001 001 002</t>
  </si>
  <si>
    <t>1 2 6 1 616</t>
  </si>
  <si>
    <t>OTRAS CONSTRUCCIONES DE INGENIERIA CIVIL U OBRA PESADA</t>
  </si>
  <si>
    <t>1 2 6 1 616 001</t>
  </si>
  <si>
    <t>1 2 6 1 616 001 001</t>
  </si>
  <si>
    <t>1 2 6 1 616 002</t>
  </si>
  <si>
    <t>1 2 6 1 616 002 001</t>
  </si>
  <si>
    <t>1 2 6 1 619</t>
  </si>
  <si>
    <t>TRABAJOS DE ACABADOS EN EDIFICACIONES Y OTROS TRABAJOS ESPECIALIZADOS</t>
  </si>
  <si>
    <t>1 2 6 1 619 002</t>
  </si>
  <si>
    <t>1 2 6 1 619 002 001</t>
  </si>
  <si>
    <t>1 2 6 1 619 002 001 001</t>
  </si>
  <si>
    <t xml:space="preserve">CONSTRUCCIÓN DE  INFRAESTRUCTURA ORIENTADA A EJECUTAR ACCIONES SOCIALES BÁSICAS DE ATENCIÓN INMEDIATA (TECHADO) EN LA LOCALIDAD EL MOGOTE </t>
  </si>
  <si>
    <t>1 2 6 2</t>
  </si>
  <si>
    <t>OBRA PUBLICA EN BIENES PROPIOS</t>
  </si>
  <si>
    <t>1 2 6 2 624</t>
  </si>
  <si>
    <t>DIVISION DE TERRENOS Y CONST. DE OBRAS DE URBANIZACION</t>
  </si>
  <si>
    <t>1 2 6 2 624 001</t>
  </si>
  <si>
    <t>1 2 6 2 624 001 001</t>
  </si>
  <si>
    <t>ADMINISTRACION DIRECTA</t>
  </si>
  <si>
    <t>1 2 6 2 624 001 001 001</t>
  </si>
  <si>
    <t>Rehabilitación de Parque Público La Bola en Barrio San Felipe de la localidad de Pilcaya</t>
  </si>
  <si>
    <t>1 2 6 2 624 001 001 001 122</t>
  </si>
  <si>
    <t>1 2 6 2 624 001 001 001 240</t>
  </si>
  <si>
    <t>1 2 6 2 624 001 001 001 326</t>
  </si>
  <si>
    <t>1 2 6 2 624 001 001 002</t>
  </si>
  <si>
    <t>Ampliación de Alumbrado Público con Lámpara y Panel Solar en la Unidad Deportiva en la localidad de Pilcaya</t>
  </si>
  <si>
    <t>1 2 6 2 624 001 001 002 122</t>
  </si>
  <si>
    <t>1 2 6 2 624 001 001 002 240</t>
  </si>
  <si>
    <t>1 2 6 2 624 001 001 002 326</t>
  </si>
  <si>
    <t>1 2 6 2 624 001 001 003</t>
  </si>
  <si>
    <t>Mantenimiento a Base de Protección en Vanos de Casa de la Cultura en la Localidad de Pilcaya</t>
  </si>
  <si>
    <t>1 2 6 2 624 001 001 003 122</t>
  </si>
  <si>
    <t>1 2 6 2 624 001 001 003 240</t>
  </si>
  <si>
    <t>1 2 6 2 624 001 001 003 326</t>
  </si>
  <si>
    <t>1 2 6 2 624 002</t>
  </si>
  <si>
    <t>1 2 6 2 624 002 001</t>
  </si>
  <si>
    <t>1 2 6 2 624 002 001 001</t>
  </si>
  <si>
    <t>Rehabilitación de Pista de Atletismo en Unidad Deportiva de la Localidad de Pilcaya</t>
  </si>
  <si>
    <t>1 2 6 2 624 002 001 001 122</t>
  </si>
  <si>
    <t>1 2 6 2 624 002 001 001 240</t>
  </si>
  <si>
    <t>1 2 6 2 624 002 001 001 326</t>
  </si>
  <si>
    <t>1 2 6 3</t>
  </si>
  <si>
    <t>PROYECTOS PRODUCTIVOS Y ACCIONES DE FOMENTO</t>
  </si>
  <si>
    <t>1 2 6 3 632</t>
  </si>
  <si>
    <t>EJECUCIÓN DE PROYECTOS PRODUCTIVOS NO INCLUIDOS EN CONCEPTOS ANTERIORES DE ESTE CAPÍTULO.</t>
  </si>
  <si>
    <t>1 2 6 3 632 002</t>
  </si>
  <si>
    <t>1 2 6 3 632 002 001</t>
  </si>
  <si>
    <t>APOYO A LA PRODUCCIÓN PRIMARIA</t>
  </si>
  <si>
    <t>1 2 6 3 632 002 001 001</t>
  </si>
  <si>
    <t>1 2 8</t>
  </si>
  <si>
    <t>PARTICIPACIONES Y APORTACIONES</t>
  </si>
  <si>
    <t>1 2 8 5</t>
  </si>
  <si>
    <t>CONVENIOS</t>
  </si>
  <si>
    <t>1 2 8 5 853</t>
  </si>
  <si>
    <t>OTROS CONVENIOS</t>
  </si>
  <si>
    <t>1 2 8 5 853 001</t>
  </si>
  <si>
    <t>1 2 8 5 853 001 001</t>
  </si>
  <si>
    <t>CONVENIO CAPASEG</t>
  </si>
  <si>
    <t>1 2 9</t>
  </si>
  <si>
    <t>DEUDA PUBLICA</t>
  </si>
  <si>
    <t>1 2 9 9</t>
  </si>
  <si>
    <t>ADEUDOS DE EJERICICIOS FISCALES ANTERIORES</t>
  </si>
  <si>
    <t>1 2 9 9  9 9 1</t>
  </si>
  <si>
    <t>PROVEEDORES VARIOS (OBRA CONAGUA)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</si>
</sst>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#,##0.00_ ;\-#,##0.00\ "/>
    <numFmt numFmtId="165" formatCode="_-* #,##0.00\ _P_t_s_-;\-* #,##0.00\ _P_t_s_-;_-* &quot;-&quot;??\ _P_t_s_-;_-@_-"/>
    <numFmt numFmtId="166" formatCode="#,##0.0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0" tint="-0.249977111117893"/>
      <name val="Arial Narrow"/>
      <family val="2"/>
    </font>
    <font>
      <b/>
      <sz val="10"/>
      <name val="Arial Narrow"/>
      <family val="2"/>
    </font>
    <font>
      <b/>
      <sz val="8"/>
      <color theme="0" tint="-0.249977111117893"/>
      <name val="Arial Narrow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b/>
      <sz val="5"/>
      <name val="Arial Narrow"/>
      <family val="2"/>
    </font>
    <font>
      <b/>
      <sz val="4.5"/>
      <name val="Arial Narrow"/>
      <family val="2"/>
    </font>
    <font>
      <b/>
      <sz val="4"/>
      <name val="Arial Narrow"/>
      <family val="2"/>
    </font>
    <font>
      <sz val="8"/>
      <color theme="4" tint="0.79998168889431442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6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wrapText="1"/>
    </xf>
    <xf numFmtId="4" fontId="1" fillId="2" borderId="2" xfId="0" applyNumberFormat="1" applyFont="1" applyFill="1" applyBorder="1" applyAlignment="1"/>
    <xf numFmtId="4" fontId="1" fillId="2" borderId="2" xfId="0" applyNumberFormat="1" applyFont="1" applyFill="1" applyBorder="1"/>
    <xf numFmtId="0" fontId="1" fillId="2" borderId="2" xfId="0" applyFont="1" applyFill="1" applyBorder="1"/>
    <xf numFmtId="44" fontId="3" fillId="2" borderId="2" xfId="2" applyFont="1" applyFill="1" applyBorder="1"/>
    <xf numFmtId="44" fontId="1" fillId="2" borderId="0" xfId="2" applyFont="1" applyFill="1" applyBorder="1"/>
    <xf numFmtId="0" fontId="1" fillId="2" borderId="0" xfId="0" applyFont="1" applyFill="1" applyBorder="1"/>
    <xf numFmtId="0" fontId="0" fillId="2" borderId="3" xfId="0" applyFill="1" applyBorder="1"/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44" fontId="0" fillId="2" borderId="2" xfId="2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44" fontId="7" fillId="2" borderId="0" xfId="2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10" fillId="2" borderId="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44" fontId="12" fillId="2" borderId="0" xfId="2" applyFont="1" applyFill="1" applyBorder="1"/>
    <xf numFmtId="0" fontId="0" fillId="2" borderId="5" xfId="0" applyFill="1" applyBorder="1"/>
    <xf numFmtId="0" fontId="0" fillId="2" borderId="6" xfId="0" applyFill="1" applyBorder="1"/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44" fontId="12" fillId="2" borderId="7" xfId="2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Border="1"/>
    <xf numFmtId="0" fontId="1" fillId="0" borderId="0" xfId="0" applyFont="1" applyFill="1" applyBorder="1" applyAlignment="1">
      <alignment vertical="top"/>
    </xf>
    <xf numFmtId="4" fontId="0" fillId="0" borderId="0" xfId="0" applyNumberFormat="1" applyFill="1" applyBorder="1"/>
    <xf numFmtId="0" fontId="0" fillId="0" borderId="0" xfId="0" applyFill="1" applyBorder="1"/>
    <xf numFmtId="44" fontId="3" fillId="0" borderId="0" xfId="2" applyFont="1" applyBorder="1"/>
    <xf numFmtId="44" fontId="0" fillId="0" borderId="0" xfId="2" applyFont="1" applyBorder="1"/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/>
    </xf>
    <xf numFmtId="4" fontId="14" fillId="2" borderId="13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44" fontId="0" fillId="2" borderId="7" xfId="2" applyFont="1" applyFill="1" applyBorder="1"/>
    <xf numFmtId="0" fontId="1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" fontId="1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horizontal="center" vertical="top"/>
    </xf>
    <xf numFmtId="164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44" fontId="17" fillId="2" borderId="0" xfId="2" applyFont="1" applyFill="1" applyBorder="1" applyAlignment="1">
      <alignment vertical="top"/>
    </xf>
    <xf numFmtId="44" fontId="18" fillId="2" borderId="0" xfId="2" applyFont="1" applyFill="1" applyBorder="1" applyAlignment="1">
      <alignment vertical="top"/>
    </xf>
    <xf numFmtId="0" fontId="19" fillId="0" borderId="14" xfId="0" applyFont="1" applyFill="1" applyBorder="1" applyAlignment="1">
      <alignment horizontal="left" vertical="top"/>
    </xf>
    <xf numFmtId="0" fontId="19" fillId="0" borderId="15" xfId="0" quotePrefix="1" applyFont="1" applyFill="1" applyBorder="1" applyAlignment="1">
      <alignment horizontal="left" vertical="top"/>
    </xf>
    <xf numFmtId="4" fontId="20" fillId="0" borderId="15" xfId="0" quotePrefix="1" applyNumberFormat="1" applyFont="1" applyFill="1" applyBorder="1" applyAlignment="1">
      <alignment vertical="top"/>
    </xf>
    <xf numFmtId="4" fontId="20" fillId="0" borderId="15" xfId="0" applyNumberFormat="1" applyFont="1" applyFill="1" applyBorder="1" applyAlignment="1">
      <alignment vertical="top"/>
    </xf>
    <xf numFmtId="165" fontId="20" fillId="0" borderId="15" xfId="1" applyFont="1" applyFill="1" applyBorder="1" applyAlignment="1">
      <alignment vertical="top"/>
    </xf>
    <xf numFmtId="44" fontId="17" fillId="0" borderId="16" xfId="2" applyFont="1" applyFill="1" applyBorder="1" applyAlignment="1">
      <alignment vertical="top"/>
    </xf>
    <xf numFmtId="44" fontId="1" fillId="0" borderId="0" xfId="2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0" fillId="0" borderId="1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vertical="top"/>
    </xf>
    <xf numFmtId="4" fontId="20" fillId="0" borderId="13" xfId="0" applyNumberFormat="1" applyFont="1" applyBorder="1" applyAlignment="1">
      <alignment horizontal="right" vertical="center"/>
    </xf>
    <xf numFmtId="44" fontId="17" fillId="0" borderId="18" xfId="2" applyFont="1" applyBorder="1" applyAlignment="1">
      <alignment horizontal="right" vertical="center"/>
    </xf>
    <xf numFmtId="44" fontId="1" fillId="0" borderId="0" xfId="2" applyFont="1" applyBorder="1" applyAlignment="1">
      <alignment vertical="top"/>
    </xf>
    <xf numFmtId="0" fontId="18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vertical="top"/>
    </xf>
    <xf numFmtId="4" fontId="20" fillId="0" borderId="9" xfId="0" applyNumberFormat="1" applyFont="1" applyBorder="1" applyAlignment="1">
      <alignment horizontal="right" vertical="center"/>
    </xf>
    <xf numFmtId="166" fontId="20" fillId="0" borderId="9" xfId="0" applyNumberFormat="1" applyFont="1" applyBorder="1" applyAlignment="1">
      <alignment horizontal="right" vertical="center"/>
    </xf>
    <xf numFmtId="44" fontId="17" fillId="0" borderId="19" xfId="2" applyFont="1" applyBorder="1" applyAlignment="1">
      <alignment horizontal="right" vertical="center"/>
    </xf>
    <xf numFmtId="0" fontId="20" fillId="2" borderId="17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44" fontId="17" fillId="2" borderId="13" xfId="2" applyFont="1" applyFill="1" applyBorder="1" applyAlignment="1">
      <alignment horizontal="right" vertical="center"/>
    </xf>
    <xf numFmtId="44" fontId="1" fillId="2" borderId="13" xfId="2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20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horizontal="right" vertical="center"/>
    </xf>
    <xf numFmtId="44" fontId="3" fillId="0" borderId="13" xfId="2" applyFont="1" applyFill="1" applyBorder="1" applyAlignment="1">
      <alignment horizontal="right" vertical="center"/>
    </xf>
    <xf numFmtId="44" fontId="1" fillId="0" borderId="13" xfId="2" applyFont="1" applyBorder="1" applyAlignment="1">
      <alignment vertical="top"/>
    </xf>
    <xf numFmtId="44" fontId="1" fillId="0" borderId="13" xfId="0" applyNumberFormat="1" applyFont="1" applyBorder="1" applyAlignment="1">
      <alignment vertical="top"/>
    </xf>
    <xf numFmtId="0" fontId="20" fillId="3" borderId="17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4" fontId="1" fillId="3" borderId="13" xfId="0" applyNumberFormat="1" applyFont="1" applyFill="1" applyBorder="1" applyAlignment="1">
      <alignment vertical="top"/>
    </xf>
    <xf numFmtId="4" fontId="21" fillId="3" borderId="13" xfId="0" applyNumberFormat="1" applyFont="1" applyFill="1" applyBorder="1" applyAlignment="1">
      <alignment horizontal="right" vertical="center"/>
    </xf>
    <xf numFmtId="44" fontId="3" fillId="3" borderId="13" xfId="2" applyFont="1" applyFill="1" applyBorder="1" applyAlignment="1">
      <alignment horizontal="right" vertical="center"/>
    </xf>
    <xf numFmtId="165" fontId="1" fillId="0" borderId="13" xfId="1" applyFont="1" applyBorder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top"/>
    </xf>
    <xf numFmtId="0" fontId="21" fillId="0" borderId="17" xfId="0" applyFont="1" applyFill="1" applyBorder="1" applyAlignment="1">
      <alignment horizontal="left" vertical="center"/>
    </xf>
    <xf numFmtId="4" fontId="21" fillId="4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top"/>
    </xf>
    <xf numFmtId="44" fontId="1" fillId="3" borderId="13" xfId="2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44" fontId="1" fillId="0" borderId="13" xfId="2" applyFont="1" applyFill="1" applyBorder="1" applyAlignment="1">
      <alignment vertical="top"/>
    </xf>
    <xf numFmtId="4" fontId="21" fillId="5" borderId="13" xfId="0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left" vertical="center"/>
    </xf>
    <xf numFmtId="4" fontId="20" fillId="3" borderId="13" xfId="0" applyNumberFormat="1" applyFont="1" applyFill="1" applyBorder="1" applyAlignment="1">
      <alignment horizontal="right" vertical="center"/>
    </xf>
    <xf numFmtId="44" fontId="17" fillId="3" borderId="13" xfId="2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/>
    </xf>
    <xf numFmtId="4" fontId="20" fillId="0" borderId="13" xfId="0" applyNumberFormat="1" applyFont="1" applyFill="1" applyBorder="1" applyAlignment="1">
      <alignment horizontal="right" vertical="center"/>
    </xf>
    <xf numFmtId="44" fontId="17" fillId="0" borderId="13" xfId="2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Alignment="1">
      <alignment horizontal="right" vertical="center"/>
    </xf>
    <xf numFmtId="166" fontId="21" fillId="0" borderId="13" xfId="0" applyNumberFormat="1" applyFont="1" applyFill="1" applyBorder="1" applyAlignment="1">
      <alignment horizontal="right" vertical="center"/>
    </xf>
    <xf numFmtId="4" fontId="20" fillId="3" borderId="17" xfId="0" applyNumberFormat="1" applyFont="1" applyFill="1" applyBorder="1" applyAlignment="1">
      <alignment horizontal="left" vertical="center"/>
    </xf>
    <xf numFmtId="4" fontId="1" fillId="3" borderId="13" xfId="0" applyNumberFormat="1" applyFont="1" applyFill="1" applyBorder="1" applyAlignment="1">
      <alignment horizontal="left" vertical="center"/>
    </xf>
    <xf numFmtId="44" fontId="20" fillId="3" borderId="13" xfId="2" applyFont="1" applyFill="1" applyBorder="1" applyAlignment="1">
      <alignment horizontal="right" vertical="center"/>
    </xf>
    <xf numFmtId="4" fontId="20" fillId="3" borderId="0" xfId="0" applyNumberFormat="1" applyFont="1" applyFill="1" applyAlignment="1">
      <alignment horizontal="right" vertical="center"/>
    </xf>
    <xf numFmtId="4" fontId="1" fillId="2" borderId="13" xfId="0" applyNumberFormat="1" applyFont="1" applyFill="1" applyBorder="1" applyAlignment="1">
      <alignment vertical="top"/>
    </xf>
    <xf numFmtId="4" fontId="20" fillId="2" borderId="13" xfId="0" applyNumberFormat="1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left" vertical="center" wrapText="1"/>
    </xf>
    <xf numFmtId="4" fontId="21" fillId="0" borderId="13" xfId="0" applyNumberFormat="1" applyFont="1" applyFill="1" applyBorder="1" applyAlignment="1">
      <alignment vertical="top"/>
    </xf>
    <xf numFmtId="44" fontId="21" fillId="0" borderId="13" xfId="2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 wrapText="1"/>
    </xf>
    <xf numFmtId="4" fontId="18" fillId="0" borderId="13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top" wrapText="1"/>
    </xf>
    <xf numFmtId="4" fontId="22" fillId="0" borderId="13" xfId="0" quotePrefix="1" applyNumberFormat="1" applyFont="1" applyFill="1" applyBorder="1" applyAlignment="1">
      <alignment vertical="top"/>
    </xf>
    <xf numFmtId="4" fontId="1" fillId="0" borderId="13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44" fontId="1" fillId="3" borderId="13" xfId="2" applyFont="1" applyFill="1" applyBorder="1" applyAlignment="1">
      <alignment horizontal="right" vertical="center"/>
    </xf>
    <xf numFmtId="0" fontId="20" fillId="3" borderId="20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top" wrapText="1"/>
    </xf>
    <xf numFmtId="4" fontId="21" fillId="3" borderId="21" xfId="0" applyNumberFormat="1" applyFont="1" applyFill="1" applyBorder="1" applyAlignment="1">
      <alignment horizontal="right" vertical="center"/>
    </xf>
    <xf numFmtId="44" fontId="3" fillId="0" borderId="22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4" fontId="3" fillId="0" borderId="0" xfId="2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4" fontId="3" fillId="0" borderId="0" xfId="2" applyFont="1" applyBorder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690563</xdr:colOff>
      <xdr:row>1</xdr:row>
      <xdr:rowOff>29765</xdr:rowOff>
    </xdr:from>
    <xdr:ext cx="978447" cy="683172"/>
    <xdr:pic>
      <xdr:nvPicPr>
        <xdr:cNvPr id="2" name="Picture 1">
          <a:extLst>
            <a:ext uri="{FF2B5EF4-FFF2-40B4-BE49-F238E27FC236}">
              <a16:creationId xmlns:a16="http://schemas.microsoft.com/office/drawing/2014/main" id="{9EE29C9C-3DC1-476B-AB8B-2798B5AA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6313" y="96440"/>
          <a:ext cx="978447" cy="683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56"/>
  <sheetViews>
    <sheetView tabSelected="1" topLeftCell="B1" zoomScale="120" zoomScaleNormal="120" workbookViewId="0">
      <pane xSplit="3" ySplit="11" topLeftCell="E12" activePane="bottomRight" state="frozen"/>
      <selection activeCell="B1" sqref="B1"/>
      <selection pane="topRight" activeCell="E1" sqref="E1"/>
      <selection pane="bottomLeft" activeCell="B12" sqref="B12"/>
      <selection pane="bottomRight" activeCell="C14" sqref="C14"/>
    </sheetView>
  </sheetViews>
  <sheetFormatPr baseColWidth="10" defaultColWidth="9.140625" defaultRowHeight="11.25" x14ac:dyDescent="0.2"/>
  <cols>
    <col min="1" max="1" width="0.7109375" style="79" customWidth="1"/>
    <col min="2" max="2" width="13.7109375" style="41" hidden="1" customWidth="1"/>
    <col min="3" max="3" width="36.28515625" style="158" customWidth="1"/>
    <col min="4" max="5" width="12" style="159" hidden="1" customWidth="1"/>
    <col min="6" max="6" width="9.42578125" style="159" hidden="1" customWidth="1"/>
    <col min="7" max="7" width="10.140625" style="159" hidden="1" customWidth="1"/>
    <col min="8" max="12" width="8.5703125" style="159" hidden="1" customWidth="1"/>
    <col min="13" max="13" width="8.85546875" style="79" hidden="1" customWidth="1"/>
    <col min="14" max="15" width="8.5703125" style="79" hidden="1" customWidth="1"/>
    <col min="16" max="16" width="9.140625" style="79" hidden="1" customWidth="1"/>
    <col min="17" max="20" width="8.5703125" style="79" hidden="1" customWidth="1"/>
    <col min="21" max="21" width="9.42578125" style="79" hidden="1" customWidth="1"/>
    <col min="22" max="22" width="14.42578125" style="79" hidden="1" customWidth="1"/>
    <col min="23" max="23" width="13.42578125" style="160" bestFit="1" customWidth="1"/>
    <col min="24" max="24" width="12" style="85" bestFit="1" customWidth="1"/>
    <col min="25" max="31" width="12.42578125" style="79" bestFit="1" customWidth="1"/>
    <col min="32" max="32" width="13.85546875" style="79" bestFit="1" customWidth="1"/>
    <col min="33" max="33" width="12.42578125" style="79" bestFit="1" customWidth="1"/>
    <col min="34" max="34" width="13.28515625" style="79" bestFit="1" customWidth="1"/>
    <col min="35" max="35" width="12.5703125" style="79" bestFit="1" customWidth="1"/>
    <col min="36" max="16384" width="9.140625" style="79"/>
  </cols>
  <sheetData>
    <row r="1" spans="1:35" s="9" customFormat="1" ht="5.25" customHeight="1" x14ac:dyDescent="0.2">
      <c r="A1" s="1"/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8"/>
    </row>
    <row r="2" spans="1:35" s="18" customFormat="1" ht="13.5" customHeight="1" x14ac:dyDescent="0.2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/>
      <c r="W2" s="14"/>
      <c r="X2" s="15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</row>
    <row r="3" spans="1:35" s="24" customFormat="1" ht="13.5" customHeight="1" x14ac:dyDescent="0.2">
      <c r="A3" s="19"/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3"/>
      <c r="AI3" s="25"/>
    </row>
    <row r="4" spans="1:35" s="18" customFormat="1" ht="13.5" customHeight="1" x14ac:dyDescent="0.2">
      <c r="A4" s="10"/>
      <c r="B4" s="26"/>
      <c r="C4" s="27"/>
      <c r="D4" s="27"/>
      <c r="E4" s="27"/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0" t="s">
        <v>1</v>
      </c>
      <c r="AI4" s="31"/>
    </row>
    <row r="5" spans="1:35" s="18" customFormat="1" ht="13.5" customHeight="1" x14ac:dyDescent="0.2">
      <c r="A5" s="32"/>
      <c r="B5" s="33"/>
      <c r="C5" s="34"/>
      <c r="D5" s="34"/>
      <c r="E5" s="34"/>
      <c r="F5" s="34"/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7" t="s">
        <v>2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</row>
    <row r="6" spans="1:35" s="40" customFormat="1" ht="4.5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3"/>
      <c r="N6" s="43"/>
      <c r="O6" s="43"/>
      <c r="P6" s="43"/>
      <c r="Q6" s="43"/>
      <c r="R6" s="43"/>
      <c r="S6" s="43"/>
      <c r="T6" s="43"/>
      <c r="U6" s="43"/>
      <c r="W6" s="44"/>
      <c r="X6" s="45"/>
    </row>
    <row r="7" spans="1:35" s="18" customFormat="1" ht="7.5" customHeight="1" x14ac:dyDescent="0.2">
      <c r="B7" s="46" t="s">
        <v>3</v>
      </c>
      <c r="C7" s="47" t="s">
        <v>4</v>
      </c>
      <c r="D7" s="48"/>
      <c r="E7" s="48" t="s">
        <v>5</v>
      </c>
      <c r="F7" s="46" t="s">
        <v>6</v>
      </c>
      <c r="G7" s="48" t="s">
        <v>7</v>
      </c>
      <c r="H7" s="47" t="s">
        <v>8</v>
      </c>
      <c r="I7" s="47" t="s">
        <v>8</v>
      </c>
      <c r="J7" s="49" t="s">
        <v>8</v>
      </c>
      <c r="K7" s="49" t="s">
        <v>8</v>
      </c>
      <c r="L7" s="49" t="s">
        <v>8</v>
      </c>
      <c r="M7" s="49" t="s">
        <v>8</v>
      </c>
      <c r="N7" s="49" t="s">
        <v>8</v>
      </c>
      <c r="O7" s="49" t="s">
        <v>8</v>
      </c>
      <c r="P7" s="49" t="s">
        <v>8</v>
      </c>
      <c r="Q7" s="49" t="s">
        <v>8</v>
      </c>
      <c r="R7" s="49" t="s">
        <v>8</v>
      </c>
      <c r="S7" s="49" t="s">
        <v>8</v>
      </c>
      <c r="T7" s="49" t="s">
        <v>8</v>
      </c>
      <c r="U7" s="49" t="s">
        <v>8</v>
      </c>
      <c r="V7" s="49" t="s">
        <v>8</v>
      </c>
      <c r="W7" s="47" t="s">
        <v>9</v>
      </c>
      <c r="X7" s="1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s="18" customFormat="1" ht="12.75" x14ac:dyDescent="0.2">
      <c r="B8" s="50"/>
      <c r="C8" s="51"/>
      <c r="D8" s="52"/>
      <c r="E8" s="52"/>
      <c r="F8" s="50"/>
      <c r="G8" s="52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1"/>
      <c r="AI8" s="31"/>
    </row>
    <row r="9" spans="1:35" s="18" customFormat="1" ht="16.5" customHeight="1" x14ac:dyDescent="0.2">
      <c r="B9" s="55" t="s">
        <v>10</v>
      </c>
      <c r="C9" s="53"/>
      <c r="D9" s="56"/>
      <c r="E9" s="56"/>
      <c r="F9" s="55"/>
      <c r="G9" s="56"/>
      <c r="H9" s="57" t="s">
        <v>11</v>
      </c>
      <c r="I9" s="58" t="s">
        <v>12</v>
      </c>
      <c r="J9" s="59" t="s">
        <v>13</v>
      </c>
      <c r="K9" s="58" t="s">
        <v>14</v>
      </c>
      <c r="L9" s="59" t="s">
        <v>15</v>
      </c>
      <c r="M9" s="58" t="s">
        <v>16</v>
      </c>
      <c r="N9" s="58" t="s">
        <v>17</v>
      </c>
      <c r="O9" s="58" t="s">
        <v>18</v>
      </c>
      <c r="P9" s="60" t="s">
        <v>19</v>
      </c>
      <c r="Q9" s="58" t="s">
        <v>20</v>
      </c>
      <c r="R9" s="58" t="s">
        <v>21</v>
      </c>
      <c r="S9" s="58" t="s">
        <v>22</v>
      </c>
      <c r="T9" s="58" t="s">
        <v>23</v>
      </c>
      <c r="U9" s="61" t="s">
        <v>24</v>
      </c>
      <c r="V9" s="59" t="s">
        <v>25</v>
      </c>
      <c r="W9" s="53"/>
      <c r="X9" s="62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/>
    </row>
    <row r="10" spans="1:35" s="63" customFormat="1" ht="12.75" customHeight="1" x14ac:dyDescent="0.2">
      <c r="B10" s="64"/>
      <c r="C10" s="65"/>
      <c r="D10" s="66"/>
      <c r="E10" s="66"/>
      <c r="F10" s="66"/>
      <c r="G10" s="66"/>
      <c r="H10" s="67" t="s">
        <v>26</v>
      </c>
      <c r="I10" s="68" t="s">
        <v>27</v>
      </c>
      <c r="J10" s="69" t="s">
        <v>28</v>
      </c>
      <c r="K10" s="69" t="s">
        <v>29</v>
      </c>
      <c r="L10" s="69" t="s">
        <v>30</v>
      </c>
      <c r="M10" s="69" t="s">
        <v>31</v>
      </c>
      <c r="N10" s="69" t="s">
        <v>28</v>
      </c>
      <c r="O10" s="69" t="s">
        <v>32</v>
      </c>
      <c r="P10" s="69" t="s">
        <v>33</v>
      </c>
      <c r="Q10" s="69" t="s">
        <v>34</v>
      </c>
      <c r="R10" s="69" t="s">
        <v>35</v>
      </c>
      <c r="S10" s="69" t="s">
        <v>36</v>
      </c>
      <c r="T10" s="69" t="s">
        <v>37</v>
      </c>
      <c r="U10" s="69" t="s">
        <v>29</v>
      </c>
      <c r="V10" s="69" t="s">
        <v>38</v>
      </c>
      <c r="W10" s="70" t="s">
        <v>39</v>
      </c>
      <c r="X10" s="71" t="s">
        <v>40</v>
      </c>
      <c r="Y10" s="71" t="s">
        <v>41</v>
      </c>
      <c r="Z10" s="71" t="s">
        <v>42</v>
      </c>
      <c r="AA10" s="71" t="s">
        <v>43</v>
      </c>
      <c r="AB10" s="71" t="s">
        <v>44</v>
      </c>
      <c r="AC10" s="71" t="s">
        <v>45</v>
      </c>
      <c r="AD10" s="71" t="s">
        <v>46</v>
      </c>
      <c r="AE10" s="71" t="s">
        <v>47</v>
      </c>
      <c r="AF10" s="71" t="s">
        <v>48</v>
      </c>
      <c r="AG10" s="71" t="s">
        <v>49</v>
      </c>
      <c r="AH10" s="71" t="s">
        <v>50</v>
      </c>
      <c r="AI10" s="71" t="s">
        <v>51</v>
      </c>
    </row>
    <row r="11" spans="1:35" s="41" customFormat="1" ht="12" hidden="1" customHeight="1" x14ac:dyDescent="0.2">
      <c r="B11" s="72" t="s">
        <v>52</v>
      </c>
      <c r="C11" s="73"/>
      <c r="D11" s="74"/>
      <c r="E11" s="74">
        <v>97544688.059999973</v>
      </c>
      <c r="F11" s="75">
        <f t="shared" ref="F11:F77" si="0">+G11-E11</f>
        <v>37399129.751544029</v>
      </c>
      <c r="G11" s="75">
        <f t="shared" ref="G11:G77" si="1">+W11</f>
        <v>134943817.811544</v>
      </c>
      <c r="H11" s="75">
        <f t="shared" ref="H11:U11" si="2">+H12</f>
        <v>15740719.68</v>
      </c>
      <c r="I11" s="75">
        <f t="shared" si="2"/>
        <v>9995029.2700000014</v>
      </c>
      <c r="J11" s="75">
        <f t="shared" si="2"/>
        <v>8799085.9800000004</v>
      </c>
      <c r="K11" s="75">
        <f t="shared" si="2"/>
        <v>1158148.08</v>
      </c>
      <c r="L11" s="75">
        <f t="shared" si="2"/>
        <v>9020972.9299999997</v>
      </c>
      <c r="M11" s="75">
        <f t="shared" si="2"/>
        <v>43797014.180000007</v>
      </c>
      <c r="N11" s="75">
        <f t="shared" si="2"/>
        <v>4025542.34</v>
      </c>
      <c r="O11" s="75">
        <f t="shared" si="2"/>
        <v>5420774.0899999999</v>
      </c>
      <c r="P11" s="75">
        <f t="shared" si="2"/>
        <v>1186069.5899999999</v>
      </c>
      <c r="Q11" s="75">
        <f t="shared" si="2"/>
        <v>5929658.1100000003</v>
      </c>
      <c r="R11" s="75">
        <f t="shared" si="2"/>
        <v>14119499.180000002</v>
      </c>
      <c r="S11" s="75">
        <f t="shared" si="2"/>
        <v>1888546.78</v>
      </c>
      <c r="T11" s="75">
        <f t="shared" si="2"/>
        <v>4078673.91</v>
      </c>
      <c r="U11" s="75">
        <f t="shared" si="2"/>
        <v>657592.43000000005</v>
      </c>
      <c r="V11" s="76">
        <f>+V12</f>
        <v>9126491.2615440004</v>
      </c>
      <c r="W11" s="77">
        <f>+W12</f>
        <v>134943817.811544</v>
      </c>
      <c r="X11" s="78"/>
    </row>
    <row r="12" spans="1:35" ht="12" customHeight="1" x14ac:dyDescent="0.2">
      <c r="B12" s="80" t="s">
        <v>53</v>
      </c>
      <c r="C12" s="81" t="s">
        <v>54</v>
      </c>
      <c r="D12" s="82"/>
      <c r="E12" s="83">
        <v>97544688.060000002</v>
      </c>
      <c r="F12" s="83">
        <f t="shared" si="0"/>
        <v>37399129.751543999</v>
      </c>
      <c r="G12" s="83">
        <f t="shared" si="1"/>
        <v>134943817.811544</v>
      </c>
      <c r="H12" s="83">
        <f t="shared" ref="H12:W12" si="3">+H13+H525</f>
        <v>15740719.68</v>
      </c>
      <c r="I12" s="83">
        <f t="shared" si="3"/>
        <v>9995029.2700000014</v>
      </c>
      <c r="J12" s="83">
        <f t="shared" si="3"/>
        <v>8799085.9800000004</v>
      </c>
      <c r="K12" s="83">
        <f t="shared" si="3"/>
        <v>1158148.08</v>
      </c>
      <c r="L12" s="83">
        <f t="shared" si="3"/>
        <v>9020972.9299999997</v>
      </c>
      <c r="M12" s="83">
        <f t="shared" si="3"/>
        <v>43797014.180000007</v>
      </c>
      <c r="N12" s="83">
        <f t="shared" si="3"/>
        <v>4025542.34</v>
      </c>
      <c r="O12" s="83">
        <f t="shared" si="3"/>
        <v>5420774.0899999999</v>
      </c>
      <c r="P12" s="83">
        <f t="shared" si="3"/>
        <v>1186069.5899999999</v>
      </c>
      <c r="Q12" s="83">
        <f t="shared" si="3"/>
        <v>5929658.1100000003</v>
      </c>
      <c r="R12" s="83">
        <f t="shared" si="3"/>
        <v>14119499.180000002</v>
      </c>
      <c r="S12" s="83">
        <f t="shared" si="3"/>
        <v>1888546.78</v>
      </c>
      <c r="T12" s="83">
        <f t="shared" si="3"/>
        <v>4078673.91</v>
      </c>
      <c r="U12" s="83">
        <f t="shared" si="3"/>
        <v>657592.43000000005</v>
      </c>
      <c r="V12" s="83">
        <f t="shared" si="3"/>
        <v>9126491.2615440004</v>
      </c>
      <c r="W12" s="84">
        <f t="shared" si="3"/>
        <v>134943817.811544</v>
      </c>
    </row>
    <row r="13" spans="1:35" ht="11.25" hidden="1" customHeight="1" x14ac:dyDescent="0.2">
      <c r="B13" s="80" t="s">
        <v>55</v>
      </c>
      <c r="C13" s="86" t="s">
        <v>56</v>
      </c>
      <c r="D13" s="87"/>
      <c r="E13" s="88">
        <v>55816763.670000002</v>
      </c>
      <c r="F13" s="89">
        <f t="shared" si="0"/>
        <v>36105337.691543981</v>
      </c>
      <c r="G13" s="89">
        <f t="shared" si="1"/>
        <v>91922101.361543983</v>
      </c>
      <c r="H13" s="89">
        <f t="shared" ref="H13:W13" si="4">+H14+H70+H234+H475</f>
        <v>15727719.68</v>
      </c>
      <c r="I13" s="89">
        <f t="shared" si="4"/>
        <v>9952999.2700000014</v>
      </c>
      <c r="J13" s="89">
        <f t="shared" si="4"/>
        <v>8799085.9800000004</v>
      </c>
      <c r="K13" s="89">
        <f t="shared" si="4"/>
        <v>1153507.08</v>
      </c>
      <c r="L13" s="89">
        <f t="shared" si="4"/>
        <v>8922072.9299999997</v>
      </c>
      <c r="M13" s="89">
        <f t="shared" si="4"/>
        <v>2504116.77</v>
      </c>
      <c r="N13" s="89">
        <f t="shared" si="4"/>
        <v>4009042.34</v>
      </c>
      <c r="O13" s="89">
        <f t="shared" si="4"/>
        <v>5396774.0899999999</v>
      </c>
      <c r="P13" s="89">
        <f t="shared" si="4"/>
        <v>1186069.5899999999</v>
      </c>
      <c r="Q13" s="89">
        <f t="shared" si="4"/>
        <v>5929658.1100000003</v>
      </c>
      <c r="R13" s="89">
        <f t="shared" si="4"/>
        <v>13173499.180000002</v>
      </c>
      <c r="S13" s="89">
        <f t="shared" si="4"/>
        <v>1888546.78</v>
      </c>
      <c r="T13" s="89">
        <f t="shared" si="4"/>
        <v>4053173.91</v>
      </c>
      <c r="U13" s="89">
        <f t="shared" si="4"/>
        <v>657592.43000000005</v>
      </c>
      <c r="V13" s="89">
        <f t="shared" si="4"/>
        <v>8568243.2215440013</v>
      </c>
      <c r="W13" s="90">
        <f t="shared" si="4"/>
        <v>91922101.361543983</v>
      </c>
    </row>
    <row r="14" spans="1:35" ht="11.25" customHeight="1" x14ac:dyDescent="0.2">
      <c r="B14" s="91" t="s">
        <v>57</v>
      </c>
      <c r="C14" s="92" t="s">
        <v>58</v>
      </c>
      <c r="D14" s="82"/>
      <c r="E14" s="83">
        <v>31985161.649999999</v>
      </c>
      <c r="F14" s="83">
        <f t="shared" si="0"/>
        <v>19495303.719999999</v>
      </c>
      <c r="G14" s="83">
        <f t="shared" si="1"/>
        <v>51480465.369999997</v>
      </c>
      <c r="H14" s="83">
        <f t="shared" ref="H14:W14" si="5">+H15+H23+H29+H53+H64+H45</f>
        <v>6735998.1799999997</v>
      </c>
      <c r="I14" s="83">
        <f t="shared" si="5"/>
        <v>7991102.7800000003</v>
      </c>
      <c r="J14" s="83">
        <f t="shared" si="5"/>
        <v>3259896.12</v>
      </c>
      <c r="K14" s="83">
        <f t="shared" si="5"/>
        <v>1124817.46</v>
      </c>
      <c r="L14" s="83">
        <f t="shared" si="5"/>
        <v>6254935.5899999999</v>
      </c>
      <c r="M14" s="83">
        <f t="shared" si="5"/>
        <v>2075567.37</v>
      </c>
      <c r="N14" s="83">
        <f t="shared" si="5"/>
        <v>3478217.1</v>
      </c>
      <c r="O14" s="83">
        <f t="shared" si="5"/>
        <v>2746848.72</v>
      </c>
      <c r="P14" s="83">
        <f t="shared" si="5"/>
        <v>599248.89999999991</v>
      </c>
      <c r="Q14" s="83">
        <f t="shared" si="5"/>
        <v>4145134.04</v>
      </c>
      <c r="R14" s="83">
        <f t="shared" si="5"/>
        <v>5573531.3700000001</v>
      </c>
      <c r="S14" s="83">
        <f t="shared" si="5"/>
        <v>807026.5</v>
      </c>
      <c r="T14" s="83">
        <f t="shared" si="5"/>
        <v>2219071.58</v>
      </c>
      <c r="U14" s="83">
        <f t="shared" si="5"/>
        <v>636848.95000000007</v>
      </c>
      <c r="V14" s="83">
        <f t="shared" si="5"/>
        <v>3832220.71</v>
      </c>
      <c r="W14" s="93">
        <f t="shared" si="5"/>
        <v>51480465.369999997</v>
      </c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</row>
    <row r="15" spans="1:35" ht="21.75" customHeight="1" x14ac:dyDescent="0.2">
      <c r="B15" s="96" t="s">
        <v>59</v>
      </c>
      <c r="C15" s="97" t="s">
        <v>60</v>
      </c>
      <c r="D15" s="98"/>
      <c r="E15" s="99">
        <v>25789363.649999999</v>
      </c>
      <c r="F15" s="99">
        <f t="shared" si="0"/>
        <v>12905079.629999995</v>
      </c>
      <c r="G15" s="99">
        <f t="shared" si="1"/>
        <v>38694443.279999994</v>
      </c>
      <c r="H15" s="99">
        <f t="shared" ref="H15:U15" si="6">+H16</f>
        <v>5913877.9199999999</v>
      </c>
      <c r="I15" s="99">
        <f t="shared" si="6"/>
        <v>2230913.2799999998</v>
      </c>
      <c r="J15" s="99">
        <f t="shared" si="6"/>
        <v>2846468.88</v>
      </c>
      <c r="K15" s="99">
        <f t="shared" si="6"/>
        <v>989297.28</v>
      </c>
      <c r="L15" s="99">
        <f t="shared" si="6"/>
        <v>5325425.28</v>
      </c>
      <c r="M15" s="99">
        <f t="shared" si="6"/>
        <v>1777565.28</v>
      </c>
      <c r="N15" s="99">
        <f t="shared" si="6"/>
        <v>2511215.04</v>
      </c>
      <c r="O15" s="99">
        <f t="shared" si="6"/>
        <v>2331909.1200000001</v>
      </c>
      <c r="P15" s="99">
        <f t="shared" si="6"/>
        <v>524851.43999999994</v>
      </c>
      <c r="Q15" s="99">
        <f t="shared" si="6"/>
        <v>3490485.36</v>
      </c>
      <c r="R15" s="99">
        <f t="shared" si="6"/>
        <v>4701931.2</v>
      </c>
      <c r="S15" s="99">
        <f t="shared" si="6"/>
        <v>707595.6</v>
      </c>
      <c r="T15" s="99">
        <f t="shared" si="6"/>
        <v>1934562.96</v>
      </c>
      <c r="U15" s="99">
        <f t="shared" si="6"/>
        <v>560120.16</v>
      </c>
      <c r="V15" s="99">
        <f>+V16</f>
        <v>2848224.48</v>
      </c>
      <c r="W15" s="100">
        <f>+W16</f>
        <v>38694443.279999994</v>
      </c>
      <c r="X15" s="101">
        <f>+W15/12</f>
        <v>3224536.9399999995</v>
      </c>
      <c r="Y15" s="102">
        <f>+X15</f>
        <v>3224536.9399999995</v>
      </c>
      <c r="Z15" s="102">
        <f t="shared" ref="Z15:AI15" si="7">+Y15</f>
        <v>3224536.9399999995</v>
      </c>
      <c r="AA15" s="102">
        <f t="shared" si="7"/>
        <v>3224536.9399999995</v>
      </c>
      <c r="AB15" s="102">
        <f t="shared" si="7"/>
        <v>3224536.9399999995</v>
      </c>
      <c r="AC15" s="102">
        <f t="shared" si="7"/>
        <v>3224536.9399999995</v>
      </c>
      <c r="AD15" s="102">
        <f t="shared" si="7"/>
        <v>3224536.9399999995</v>
      </c>
      <c r="AE15" s="102">
        <f t="shared" si="7"/>
        <v>3224536.9399999995</v>
      </c>
      <c r="AF15" s="102">
        <f t="shared" si="7"/>
        <v>3224536.9399999995</v>
      </c>
      <c r="AG15" s="102">
        <f t="shared" si="7"/>
        <v>3224536.9399999995</v>
      </c>
      <c r="AH15" s="102">
        <f t="shared" si="7"/>
        <v>3224536.9399999995</v>
      </c>
      <c r="AI15" s="102">
        <f t="shared" si="7"/>
        <v>3224536.9399999995</v>
      </c>
    </row>
    <row r="16" spans="1:35" ht="12" hidden="1" customHeight="1" x14ac:dyDescent="0.2">
      <c r="B16" s="103" t="s">
        <v>61</v>
      </c>
      <c r="C16" s="104" t="s">
        <v>62</v>
      </c>
      <c r="D16" s="105"/>
      <c r="E16" s="106">
        <v>25789363.649999999</v>
      </c>
      <c r="F16" s="106">
        <f t="shared" si="0"/>
        <v>12905079.629999995</v>
      </c>
      <c r="G16" s="106">
        <f t="shared" si="1"/>
        <v>38694443.279999994</v>
      </c>
      <c r="H16" s="106">
        <f t="shared" ref="H16:U16" si="8">+H17+H19+H21</f>
        <v>5913877.9199999999</v>
      </c>
      <c r="I16" s="106">
        <f t="shared" si="8"/>
        <v>2230913.2799999998</v>
      </c>
      <c r="J16" s="106">
        <f t="shared" si="8"/>
        <v>2846468.88</v>
      </c>
      <c r="K16" s="106">
        <f t="shared" si="8"/>
        <v>989297.28</v>
      </c>
      <c r="L16" s="106">
        <f t="shared" si="8"/>
        <v>5325425.28</v>
      </c>
      <c r="M16" s="106">
        <f t="shared" si="8"/>
        <v>1777565.28</v>
      </c>
      <c r="N16" s="106">
        <f t="shared" si="8"/>
        <v>2511215.04</v>
      </c>
      <c r="O16" s="106">
        <f t="shared" si="8"/>
        <v>2331909.1200000001</v>
      </c>
      <c r="P16" s="106">
        <f t="shared" si="8"/>
        <v>524851.43999999994</v>
      </c>
      <c r="Q16" s="106">
        <f t="shared" si="8"/>
        <v>3490485.36</v>
      </c>
      <c r="R16" s="106">
        <f t="shared" si="8"/>
        <v>4701931.2</v>
      </c>
      <c r="S16" s="106">
        <f t="shared" si="8"/>
        <v>707595.6</v>
      </c>
      <c r="T16" s="106">
        <f t="shared" si="8"/>
        <v>1934562.96</v>
      </c>
      <c r="U16" s="106">
        <f t="shared" si="8"/>
        <v>560120.16</v>
      </c>
      <c r="V16" s="106">
        <f>+V17+V19+V21</f>
        <v>2848224.48</v>
      </c>
      <c r="W16" s="107">
        <f>+W17+W19+W21</f>
        <v>38694443.279999994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</row>
    <row r="17" spans="2:35" ht="12" hidden="1" customHeight="1" x14ac:dyDescent="0.2">
      <c r="B17" s="96" t="s">
        <v>63</v>
      </c>
      <c r="C17" s="109" t="s">
        <v>64</v>
      </c>
      <c r="D17" s="98"/>
      <c r="E17" s="99">
        <v>22144311.25</v>
      </c>
      <c r="F17" s="99">
        <f t="shared" si="0"/>
        <v>13701907.549999997</v>
      </c>
      <c r="G17" s="99">
        <f t="shared" si="1"/>
        <v>35846218.799999997</v>
      </c>
      <c r="H17" s="99">
        <f t="shared" ref="H17:U17" si="9">+H18</f>
        <v>5913877.9199999999</v>
      </c>
      <c r="I17" s="99">
        <f t="shared" si="9"/>
        <v>2230913.2799999998</v>
      </c>
      <c r="J17" s="99">
        <f t="shared" si="9"/>
        <v>2846468.88</v>
      </c>
      <c r="K17" s="99">
        <f t="shared" si="9"/>
        <v>989297.28</v>
      </c>
      <c r="L17" s="99">
        <f t="shared" si="9"/>
        <v>5325425.28</v>
      </c>
      <c r="M17" s="99">
        <f t="shared" si="9"/>
        <v>1777565.28</v>
      </c>
      <c r="N17" s="99">
        <f t="shared" si="9"/>
        <v>2511215.04</v>
      </c>
      <c r="O17" s="99">
        <f t="shared" si="9"/>
        <v>2331909.1200000001</v>
      </c>
      <c r="P17" s="99">
        <f t="shared" si="9"/>
        <v>524851.43999999994</v>
      </c>
      <c r="Q17" s="99">
        <f t="shared" si="9"/>
        <v>3490485.36</v>
      </c>
      <c r="R17" s="99">
        <f t="shared" si="9"/>
        <v>4701931.2</v>
      </c>
      <c r="S17" s="99">
        <f t="shared" si="9"/>
        <v>707595.6</v>
      </c>
      <c r="T17" s="99">
        <f t="shared" si="9"/>
        <v>1934562.96</v>
      </c>
      <c r="U17" s="99">
        <f t="shared" si="9"/>
        <v>560120.16</v>
      </c>
      <c r="V17" s="99">
        <f>+V18</f>
        <v>0</v>
      </c>
      <c r="W17" s="100">
        <f>+W18</f>
        <v>35846218.799999997</v>
      </c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2:35" s="41" customFormat="1" ht="12" hidden="1" customHeight="1" x14ac:dyDescent="0.2">
      <c r="B18" s="111" t="s">
        <v>65</v>
      </c>
      <c r="C18" s="109" t="s">
        <v>66</v>
      </c>
      <c r="D18" s="112"/>
      <c r="E18" s="99">
        <v>22144311.25</v>
      </c>
      <c r="F18" s="99">
        <f t="shared" si="0"/>
        <v>13701907.549999997</v>
      </c>
      <c r="G18" s="112">
        <f t="shared" si="1"/>
        <v>35846218.799999997</v>
      </c>
      <c r="H18" s="99">
        <v>5913877.9199999999</v>
      </c>
      <c r="I18" s="99">
        <v>2230913.2799999998</v>
      </c>
      <c r="J18" s="99">
        <v>2846468.88</v>
      </c>
      <c r="K18" s="99">
        <v>989297.28</v>
      </c>
      <c r="L18" s="99">
        <v>5325425.28</v>
      </c>
      <c r="M18" s="99">
        <v>1777565.28</v>
      </c>
      <c r="N18" s="99">
        <v>2511215.04</v>
      </c>
      <c r="O18" s="99">
        <v>2331909.1200000001</v>
      </c>
      <c r="P18" s="99">
        <v>524851.43999999994</v>
      </c>
      <c r="Q18" s="99">
        <v>3490485.36</v>
      </c>
      <c r="R18" s="99">
        <v>4701931.2</v>
      </c>
      <c r="S18" s="99">
        <v>707595.6</v>
      </c>
      <c r="T18" s="99">
        <v>1934562.96</v>
      </c>
      <c r="U18" s="99">
        <v>560120.16</v>
      </c>
      <c r="V18" s="99">
        <v>0</v>
      </c>
      <c r="W18" s="100">
        <f>SUM(H18:V18)</f>
        <v>35846218.799999997</v>
      </c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2:35" ht="12" hidden="1" customHeight="1" x14ac:dyDescent="0.2">
      <c r="B19" s="96" t="s">
        <v>67</v>
      </c>
      <c r="C19" s="109" t="s">
        <v>68</v>
      </c>
      <c r="D19" s="98"/>
      <c r="E19" s="99">
        <v>3645052.4</v>
      </c>
      <c r="F19" s="99">
        <f t="shared" si="0"/>
        <v>-796827.91999999993</v>
      </c>
      <c r="G19" s="99">
        <f t="shared" si="1"/>
        <v>2848224.48</v>
      </c>
      <c r="H19" s="99">
        <f t="shared" ref="H19:U19" si="10">+H20</f>
        <v>0</v>
      </c>
      <c r="I19" s="99">
        <f t="shared" si="10"/>
        <v>0</v>
      </c>
      <c r="J19" s="99">
        <f t="shared" si="10"/>
        <v>0</v>
      </c>
      <c r="K19" s="99">
        <f t="shared" si="10"/>
        <v>0</v>
      </c>
      <c r="L19" s="99">
        <f t="shared" si="10"/>
        <v>0</v>
      </c>
      <c r="M19" s="99">
        <f t="shared" si="10"/>
        <v>0</v>
      </c>
      <c r="N19" s="99">
        <f t="shared" si="10"/>
        <v>0</v>
      </c>
      <c r="O19" s="99">
        <f t="shared" si="10"/>
        <v>0</v>
      </c>
      <c r="P19" s="99">
        <f t="shared" si="10"/>
        <v>0</v>
      </c>
      <c r="Q19" s="99">
        <f t="shared" si="10"/>
        <v>0</v>
      </c>
      <c r="R19" s="99">
        <f t="shared" si="10"/>
        <v>0</v>
      </c>
      <c r="S19" s="99">
        <f t="shared" si="10"/>
        <v>0</v>
      </c>
      <c r="T19" s="99">
        <f t="shared" si="10"/>
        <v>0</v>
      </c>
      <c r="U19" s="99">
        <f t="shared" si="10"/>
        <v>0</v>
      </c>
      <c r="V19" s="99">
        <f>+V20</f>
        <v>2848224.48</v>
      </c>
      <c r="W19" s="100">
        <f>+W20</f>
        <v>2848224.48</v>
      </c>
      <c r="X19" s="101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</row>
    <row r="20" spans="2:35" ht="12" hidden="1" customHeight="1" x14ac:dyDescent="0.2">
      <c r="B20" s="111" t="s">
        <v>69</v>
      </c>
      <c r="C20" s="109" t="s">
        <v>70</v>
      </c>
      <c r="D20" s="98"/>
      <c r="E20" s="99">
        <v>3645052.4</v>
      </c>
      <c r="F20" s="99">
        <f t="shared" si="0"/>
        <v>-796827.91999999993</v>
      </c>
      <c r="G20" s="99">
        <f t="shared" si="1"/>
        <v>2848224.48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2848224.48</v>
      </c>
      <c r="W20" s="100">
        <f>SUM(H20:V20)</f>
        <v>2848224.48</v>
      </c>
      <c r="X20" s="101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</row>
    <row r="21" spans="2:35" ht="12" hidden="1" customHeight="1" x14ac:dyDescent="0.2">
      <c r="B21" s="96" t="s">
        <v>71</v>
      </c>
      <c r="C21" s="109" t="s">
        <v>72</v>
      </c>
      <c r="D21" s="98"/>
      <c r="E21" s="99">
        <v>0</v>
      </c>
      <c r="F21" s="99">
        <f t="shared" si="0"/>
        <v>0</v>
      </c>
      <c r="G21" s="99">
        <f t="shared" si="1"/>
        <v>0</v>
      </c>
      <c r="H21" s="99">
        <f t="shared" ref="H21:U21" si="11">+H22</f>
        <v>0</v>
      </c>
      <c r="I21" s="99">
        <f t="shared" si="11"/>
        <v>0</v>
      </c>
      <c r="J21" s="99">
        <f t="shared" si="11"/>
        <v>0</v>
      </c>
      <c r="K21" s="99">
        <f t="shared" si="11"/>
        <v>0</v>
      </c>
      <c r="L21" s="99">
        <f t="shared" si="11"/>
        <v>0</v>
      </c>
      <c r="M21" s="99">
        <f t="shared" si="11"/>
        <v>0</v>
      </c>
      <c r="N21" s="99">
        <f t="shared" si="11"/>
        <v>0</v>
      </c>
      <c r="O21" s="99">
        <f t="shared" si="11"/>
        <v>0</v>
      </c>
      <c r="P21" s="99">
        <f t="shared" si="11"/>
        <v>0</v>
      </c>
      <c r="Q21" s="99">
        <f t="shared" si="11"/>
        <v>0</v>
      </c>
      <c r="R21" s="99">
        <f t="shared" si="11"/>
        <v>0</v>
      </c>
      <c r="S21" s="99">
        <f t="shared" si="11"/>
        <v>0</v>
      </c>
      <c r="T21" s="99">
        <f t="shared" si="11"/>
        <v>0</v>
      </c>
      <c r="U21" s="99">
        <f t="shared" si="11"/>
        <v>0</v>
      </c>
      <c r="V21" s="99">
        <f>+V22</f>
        <v>0</v>
      </c>
      <c r="W21" s="100">
        <f>+W22</f>
        <v>0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</row>
    <row r="22" spans="2:35" hidden="1" x14ac:dyDescent="0.2">
      <c r="B22" s="111" t="s">
        <v>73</v>
      </c>
      <c r="C22" s="109" t="s">
        <v>66</v>
      </c>
      <c r="D22" s="98"/>
      <c r="E22" s="99">
        <v>0</v>
      </c>
      <c r="F22" s="99">
        <f t="shared" si="0"/>
        <v>0</v>
      </c>
      <c r="G22" s="99">
        <f t="shared" si="1"/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/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100">
        <f>SUM(H22:V22)</f>
        <v>0</v>
      </c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</row>
    <row r="23" spans="2:35" ht="21" customHeight="1" x14ac:dyDescent="0.2">
      <c r="B23" s="96" t="s">
        <v>74</v>
      </c>
      <c r="C23" s="97" t="s">
        <v>75</v>
      </c>
      <c r="D23" s="98"/>
      <c r="E23" s="99">
        <v>0</v>
      </c>
      <c r="F23" s="99">
        <f t="shared" si="0"/>
        <v>1238000</v>
      </c>
      <c r="G23" s="99">
        <f t="shared" si="1"/>
        <v>1238000</v>
      </c>
      <c r="H23" s="99">
        <f t="shared" ref="H23:U23" si="12">+H24</f>
        <v>12000</v>
      </c>
      <c r="I23" s="99">
        <f t="shared" si="12"/>
        <v>15000</v>
      </c>
      <c r="J23" s="99">
        <f t="shared" si="12"/>
        <v>7000</v>
      </c>
      <c r="K23" s="99">
        <f t="shared" si="12"/>
        <v>0</v>
      </c>
      <c r="L23" s="99">
        <f t="shared" si="12"/>
        <v>121500</v>
      </c>
      <c r="M23" s="99">
        <f t="shared" si="12"/>
        <v>16500</v>
      </c>
      <c r="N23" s="99">
        <f t="shared" si="12"/>
        <v>616000</v>
      </c>
      <c r="O23" s="99">
        <f t="shared" si="12"/>
        <v>82000</v>
      </c>
      <c r="P23" s="99">
        <f t="shared" si="12"/>
        <v>0</v>
      </c>
      <c r="Q23" s="99">
        <f t="shared" si="12"/>
        <v>176500</v>
      </c>
      <c r="R23" s="99">
        <f t="shared" si="12"/>
        <v>181500</v>
      </c>
      <c r="S23" s="99">
        <f t="shared" si="12"/>
        <v>0</v>
      </c>
      <c r="T23" s="99">
        <f t="shared" si="12"/>
        <v>0</v>
      </c>
      <c r="U23" s="99">
        <f t="shared" si="12"/>
        <v>0</v>
      </c>
      <c r="V23" s="99">
        <f>+V24</f>
        <v>10000</v>
      </c>
      <c r="W23" s="100">
        <f>+W24</f>
        <v>1238000</v>
      </c>
      <c r="X23" s="101">
        <v>103166.67</v>
      </c>
      <c r="Y23" s="102">
        <f>+X23</f>
        <v>103166.67</v>
      </c>
      <c r="Z23" s="102">
        <f t="shared" ref="Z23:AH23" si="13">+Y23</f>
        <v>103166.67</v>
      </c>
      <c r="AA23" s="102">
        <f t="shared" si="13"/>
        <v>103166.67</v>
      </c>
      <c r="AB23" s="102">
        <f t="shared" si="13"/>
        <v>103166.67</v>
      </c>
      <c r="AC23" s="102">
        <f t="shared" si="13"/>
        <v>103166.67</v>
      </c>
      <c r="AD23" s="102">
        <f t="shared" si="13"/>
        <v>103166.67</v>
      </c>
      <c r="AE23" s="102">
        <f t="shared" si="13"/>
        <v>103166.67</v>
      </c>
      <c r="AF23" s="102">
        <f t="shared" si="13"/>
        <v>103166.67</v>
      </c>
      <c r="AG23" s="102">
        <f t="shared" si="13"/>
        <v>103166.67</v>
      </c>
      <c r="AH23" s="102">
        <f t="shared" si="13"/>
        <v>103166.67</v>
      </c>
      <c r="AI23" s="102">
        <v>103166.63</v>
      </c>
    </row>
    <row r="24" spans="2:35" s="116" customFormat="1" ht="12" hidden="1" customHeight="1" x14ac:dyDescent="0.2">
      <c r="B24" s="103" t="s">
        <v>76</v>
      </c>
      <c r="C24" s="104" t="s">
        <v>77</v>
      </c>
      <c r="D24" s="105"/>
      <c r="E24" s="106">
        <v>0</v>
      </c>
      <c r="F24" s="106">
        <f t="shared" si="0"/>
        <v>1238000</v>
      </c>
      <c r="G24" s="106">
        <f t="shared" si="1"/>
        <v>1238000</v>
      </c>
      <c r="H24" s="106">
        <f t="shared" ref="H24:U24" si="14">+H25+H27</f>
        <v>12000</v>
      </c>
      <c r="I24" s="106">
        <f t="shared" si="14"/>
        <v>15000</v>
      </c>
      <c r="J24" s="106">
        <f t="shared" si="14"/>
        <v>7000</v>
      </c>
      <c r="K24" s="106">
        <f t="shared" si="14"/>
        <v>0</v>
      </c>
      <c r="L24" s="106">
        <f t="shared" si="14"/>
        <v>121500</v>
      </c>
      <c r="M24" s="106">
        <f t="shared" si="14"/>
        <v>16500</v>
      </c>
      <c r="N24" s="106">
        <f t="shared" si="14"/>
        <v>616000</v>
      </c>
      <c r="O24" s="106">
        <f t="shared" si="14"/>
        <v>82000</v>
      </c>
      <c r="P24" s="106">
        <f t="shared" si="14"/>
        <v>0</v>
      </c>
      <c r="Q24" s="106">
        <f t="shared" si="14"/>
        <v>176500</v>
      </c>
      <c r="R24" s="106">
        <f t="shared" si="14"/>
        <v>181500</v>
      </c>
      <c r="S24" s="106">
        <f t="shared" si="14"/>
        <v>0</v>
      </c>
      <c r="T24" s="106">
        <f t="shared" si="14"/>
        <v>0</v>
      </c>
      <c r="U24" s="106">
        <f t="shared" si="14"/>
        <v>0</v>
      </c>
      <c r="V24" s="106">
        <f>+V25+V27</f>
        <v>10000</v>
      </c>
      <c r="W24" s="107">
        <f>+W25+W27</f>
        <v>1238000</v>
      </c>
      <c r="X24" s="114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</row>
    <row r="25" spans="2:35" ht="12" hidden="1" customHeight="1" x14ac:dyDescent="0.2">
      <c r="B25" s="96" t="s">
        <v>78</v>
      </c>
      <c r="C25" s="109" t="s">
        <v>64</v>
      </c>
      <c r="D25" s="98"/>
      <c r="E25" s="99">
        <v>0</v>
      </c>
      <c r="F25" s="99">
        <f t="shared" si="0"/>
        <v>1228000</v>
      </c>
      <c r="G25" s="99">
        <f t="shared" si="1"/>
        <v>1228000</v>
      </c>
      <c r="H25" s="99">
        <f t="shared" ref="H25:U25" si="15">+H26</f>
        <v>12000</v>
      </c>
      <c r="I25" s="99">
        <f t="shared" si="15"/>
        <v>15000</v>
      </c>
      <c r="J25" s="99">
        <f t="shared" si="15"/>
        <v>7000</v>
      </c>
      <c r="K25" s="99">
        <f t="shared" si="15"/>
        <v>0</v>
      </c>
      <c r="L25" s="99">
        <f t="shared" si="15"/>
        <v>121500</v>
      </c>
      <c r="M25" s="99">
        <f t="shared" si="15"/>
        <v>16500</v>
      </c>
      <c r="N25" s="99">
        <f t="shared" si="15"/>
        <v>616000</v>
      </c>
      <c r="O25" s="99">
        <f t="shared" si="15"/>
        <v>82000</v>
      </c>
      <c r="P25" s="99">
        <f t="shared" si="15"/>
        <v>0</v>
      </c>
      <c r="Q25" s="99">
        <f t="shared" si="15"/>
        <v>176500</v>
      </c>
      <c r="R25" s="99">
        <f t="shared" si="15"/>
        <v>181500</v>
      </c>
      <c r="S25" s="99">
        <f t="shared" si="15"/>
        <v>0</v>
      </c>
      <c r="T25" s="99">
        <f t="shared" si="15"/>
        <v>0</v>
      </c>
      <c r="U25" s="99">
        <f t="shared" si="15"/>
        <v>0</v>
      </c>
      <c r="V25" s="99">
        <f>+V26</f>
        <v>0</v>
      </c>
      <c r="W25" s="100">
        <f>+W26</f>
        <v>1228000</v>
      </c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</row>
    <row r="26" spans="2:35" s="41" customFormat="1" ht="12" hidden="1" customHeight="1" x14ac:dyDescent="0.2">
      <c r="B26" s="111" t="s">
        <v>79</v>
      </c>
      <c r="C26" s="109" t="s">
        <v>80</v>
      </c>
      <c r="D26" s="98"/>
      <c r="E26" s="99">
        <v>0</v>
      </c>
      <c r="F26" s="99">
        <f t="shared" si="0"/>
        <v>1228000</v>
      </c>
      <c r="G26" s="99">
        <f t="shared" si="1"/>
        <v>1228000</v>
      </c>
      <c r="H26" s="99">
        <v>12000</v>
      </c>
      <c r="I26" s="99">
        <v>15000</v>
      </c>
      <c r="J26" s="99">
        <v>7000</v>
      </c>
      <c r="K26" s="99">
        <v>0</v>
      </c>
      <c r="L26" s="99">
        <v>121500</v>
      </c>
      <c r="M26" s="99">
        <v>16500</v>
      </c>
      <c r="N26" s="99">
        <v>616000</v>
      </c>
      <c r="O26" s="99">
        <v>82000</v>
      </c>
      <c r="P26" s="99">
        <v>0</v>
      </c>
      <c r="Q26" s="99">
        <v>176500</v>
      </c>
      <c r="R26" s="99">
        <v>181500</v>
      </c>
      <c r="S26" s="99">
        <v>0</v>
      </c>
      <c r="T26" s="99">
        <v>0</v>
      </c>
      <c r="U26" s="99">
        <v>0</v>
      </c>
      <c r="V26" s="99">
        <v>0</v>
      </c>
      <c r="W26" s="100">
        <f>SUM(H26:V26)</f>
        <v>1228000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2:35" ht="12" hidden="1" customHeight="1" x14ac:dyDescent="0.2">
      <c r="B27" s="96" t="s">
        <v>81</v>
      </c>
      <c r="C27" s="109" t="s">
        <v>68</v>
      </c>
      <c r="D27" s="98"/>
      <c r="E27" s="99">
        <v>0</v>
      </c>
      <c r="F27" s="99">
        <f t="shared" si="0"/>
        <v>10000</v>
      </c>
      <c r="G27" s="99">
        <f t="shared" si="1"/>
        <v>10000</v>
      </c>
      <c r="H27" s="99">
        <f t="shared" ref="H27:U27" si="16">+H28</f>
        <v>0</v>
      </c>
      <c r="I27" s="99">
        <f t="shared" si="16"/>
        <v>0</v>
      </c>
      <c r="J27" s="99">
        <f t="shared" si="16"/>
        <v>0</v>
      </c>
      <c r="K27" s="99">
        <f t="shared" si="16"/>
        <v>0</v>
      </c>
      <c r="L27" s="99">
        <f t="shared" si="16"/>
        <v>0</v>
      </c>
      <c r="M27" s="99">
        <f t="shared" si="16"/>
        <v>0</v>
      </c>
      <c r="N27" s="99">
        <f t="shared" si="16"/>
        <v>0</v>
      </c>
      <c r="O27" s="99">
        <f t="shared" si="16"/>
        <v>0</v>
      </c>
      <c r="P27" s="99">
        <f t="shared" si="16"/>
        <v>0</v>
      </c>
      <c r="Q27" s="99">
        <f t="shared" si="16"/>
        <v>0</v>
      </c>
      <c r="R27" s="99">
        <f t="shared" si="16"/>
        <v>0</v>
      </c>
      <c r="S27" s="99">
        <f t="shared" si="16"/>
        <v>0</v>
      </c>
      <c r="T27" s="99">
        <f t="shared" si="16"/>
        <v>0</v>
      </c>
      <c r="U27" s="99">
        <f t="shared" si="16"/>
        <v>0</v>
      </c>
      <c r="V27" s="99">
        <f>+V28</f>
        <v>10000</v>
      </c>
      <c r="W27" s="100">
        <f>+W28</f>
        <v>10000</v>
      </c>
      <c r="X27" s="101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</row>
    <row r="28" spans="2:35" s="41" customFormat="1" hidden="1" x14ac:dyDescent="0.2">
      <c r="B28" s="111" t="s">
        <v>82</v>
      </c>
      <c r="C28" s="109" t="s">
        <v>80</v>
      </c>
      <c r="D28" s="98"/>
      <c r="E28" s="99">
        <v>0</v>
      </c>
      <c r="F28" s="99">
        <f t="shared" si="0"/>
        <v>10000</v>
      </c>
      <c r="G28" s="99">
        <f t="shared" si="1"/>
        <v>10000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10000</v>
      </c>
      <c r="W28" s="100">
        <f>SUM(H28:V28)</f>
        <v>10000</v>
      </c>
      <c r="X28" s="117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2:35" ht="11.25" customHeight="1" x14ac:dyDescent="0.2">
      <c r="B29" s="96" t="s">
        <v>83</v>
      </c>
      <c r="C29" s="109" t="s">
        <v>84</v>
      </c>
      <c r="D29" s="98"/>
      <c r="E29" s="99">
        <v>3179510.59</v>
      </c>
      <c r="F29" s="99">
        <f t="shared" si="0"/>
        <v>2904819.0500000007</v>
      </c>
      <c r="G29" s="99">
        <f t="shared" si="1"/>
        <v>6084329.6400000006</v>
      </c>
      <c r="H29" s="99">
        <f t="shared" ref="H29:W29" si="17">+H30+H38</f>
        <v>810120.26</v>
      </c>
      <c r="I29" s="99">
        <f t="shared" si="17"/>
        <v>671325.55</v>
      </c>
      <c r="J29" s="99">
        <f t="shared" si="17"/>
        <v>406427.24</v>
      </c>
      <c r="K29" s="99">
        <f t="shared" si="17"/>
        <v>135520.18</v>
      </c>
      <c r="L29" s="99">
        <f t="shared" si="17"/>
        <v>808010.31</v>
      </c>
      <c r="M29" s="99">
        <f t="shared" si="17"/>
        <v>281502.08999999997</v>
      </c>
      <c r="N29" s="99">
        <f t="shared" si="17"/>
        <v>351002.06</v>
      </c>
      <c r="O29" s="99">
        <f t="shared" si="17"/>
        <v>332939.60000000003</v>
      </c>
      <c r="P29" s="99">
        <f t="shared" si="17"/>
        <v>74397.459999999992</v>
      </c>
      <c r="Q29" s="99">
        <f t="shared" si="17"/>
        <v>478148.68</v>
      </c>
      <c r="R29" s="99">
        <f t="shared" si="17"/>
        <v>690100.17</v>
      </c>
      <c r="S29" s="99">
        <f t="shared" si="17"/>
        <v>99430.9</v>
      </c>
      <c r="T29" s="99">
        <f t="shared" si="17"/>
        <v>284508.62</v>
      </c>
      <c r="U29" s="99">
        <f t="shared" si="17"/>
        <v>76728.790000000008</v>
      </c>
      <c r="V29" s="99">
        <f t="shared" si="17"/>
        <v>584167.73</v>
      </c>
      <c r="W29" s="100">
        <f t="shared" si="17"/>
        <v>6084329.6400000006</v>
      </c>
      <c r="X29" s="101">
        <v>507027.47</v>
      </c>
      <c r="Y29" s="101">
        <v>507027.47</v>
      </c>
      <c r="Z29" s="101">
        <v>507027.47</v>
      </c>
      <c r="AA29" s="101">
        <v>507027.47</v>
      </c>
      <c r="AB29" s="101">
        <v>507027.47</v>
      </c>
      <c r="AC29" s="101">
        <v>507027.47</v>
      </c>
      <c r="AD29" s="101">
        <v>507027.47</v>
      </c>
      <c r="AE29" s="101">
        <v>507027.47</v>
      </c>
      <c r="AF29" s="101">
        <v>507027.47</v>
      </c>
      <c r="AG29" s="101">
        <v>507027.47</v>
      </c>
      <c r="AH29" s="101">
        <v>507027.47</v>
      </c>
      <c r="AI29" s="101">
        <v>507027.47</v>
      </c>
    </row>
    <row r="30" spans="2:35" s="116" customFormat="1" ht="12" hidden="1" customHeight="1" x14ac:dyDescent="0.2">
      <c r="B30" s="103" t="s">
        <v>85</v>
      </c>
      <c r="C30" s="104" t="s">
        <v>86</v>
      </c>
      <c r="D30" s="105"/>
      <c r="E30" s="106">
        <v>3179510.59</v>
      </c>
      <c r="F30" s="106">
        <f t="shared" si="0"/>
        <v>2151598.0500000007</v>
      </c>
      <c r="G30" s="106">
        <f t="shared" si="1"/>
        <v>5331108.6400000006</v>
      </c>
      <c r="H30" s="106">
        <f t="shared" ref="H30:W30" si="18">+H31+H34</f>
        <v>810120.26</v>
      </c>
      <c r="I30" s="106">
        <f t="shared" si="18"/>
        <v>305604.55</v>
      </c>
      <c r="J30" s="106">
        <f t="shared" si="18"/>
        <v>389927.24</v>
      </c>
      <c r="K30" s="106">
        <f t="shared" si="18"/>
        <v>135520.18</v>
      </c>
      <c r="L30" s="106">
        <f t="shared" si="18"/>
        <v>729510.31</v>
      </c>
      <c r="M30" s="106">
        <f t="shared" si="18"/>
        <v>243502.09</v>
      </c>
      <c r="N30" s="106">
        <f t="shared" si="18"/>
        <v>344002.06</v>
      </c>
      <c r="O30" s="106">
        <f t="shared" si="18"/>
        <v>319439.60000000003</v>
      </c>
      <c r="P30" s="106">
        <f t="shared" si="18"/>
        <v>71897.459999999992</v>
      </c>
      <c r="Q30" s="106">
        <f t="shared" si="18"/>
        <v>478148.68</v>
      </c>
      <c r="R30" s="106">
        <f t="shared" si="18"/>
        <v>644100.17000000004</v>
      </c>
      <c r="S30" s="106">
        <f t="shared" si="18"/>
        <v>96930.9</v>
      </c>
      <c r="T30" s="106">
        <f t="shared" si="18"/>
        <v>265008.62</v>
      </c>
      <c r="U30" s="106">
        <f t="shared" si="18"/>
        <v>76728.790000000008</v>
      </c>
      <c r="V30" s="106">
        <f t="shared" si="18"/>
        <v>420667.73000000004</v>
      </c>
      <c r="W30" s="107">
        <f t="shared" si="18"/>
        <v>5331108.6400000006</v>
      </c>
      <c r="X30" s="114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</row>
    <row r="31" spans="2:35" ht="12" hidden="1" customHeight="1" x14ac:dyDescent="0.2">
      <c r="B31" s="96" t="s">
        <v>87</v>
      </c>
      <c r="C31" s="109" t="s">
        <v>64</v>
      </c>
      <c r="D31" s="98"/>
      <c r="E31" s="99">
        <v>2631051.98</v>
      </c>
      <c r="F31" s="99">
        <f t="shared" si="0"/>
        <v>2279388.9300000002</v>
      </c>
      <c r="G31" s="99">
        <f t="shared" si="1"/>
        <v>4910440.91</v>
      </c>
      <c r="H31" s="99">
        <f t="shared" ref="H31:W31" si="19">+H32+H33</f>
        <v>810120.26</v>
      </c>
      <c r="I31" s="99">
        <f t="shared" si="19"/>
        <v>305604.55</v>
      </c>
      <c r="J31" s="99">
        <f t="shared" si="19"/>
        <v>389927.24</v>
      </c>
      <c r="K31" s="99">
        <f t="shared" si="19"/>
        <v>135520.18</v>
      </c>
      <c r="L31" s="99">
        <f t="shared" si="19"/>
        <v>729510.31</v>
      </c>
      <c r="M31" s="99">
        <f t="shared" si="19"/>
        <v>243502.09</v>
      </c>
      <c r="N31" s="99">
        <f t="shared" si="19"/>
        <v>344002.06</v>
      </c>
      <c r="O31" s="99">
        <f t="shared" si="19"/>
        <v>319439.60000000003</v>
      </c>
      <c r="P31" s="99">
        <f t="shared" si="19"/>
        <v>71897.459999999992</v>
      </c>
      <c r="Q31" s="99">
        <f t="shared" si="19"/>
        <v>478148.68</v>
      </c>
      <c r="R31" s="99">
        <f t="shared" si="19"/>
        <v>644100.17000000004</v>
      </c>
      <c r="S31" s="99">
        <f t="shared" si="19"/>
        <v>96930.9</v>
      </c>
      <c r="T31" s="99">
        <f t="shared" si="19"/>
        <v>265008.62</v>
      </c>
      <c r="U31" s="99">
        <f t="shared" si="19"/>
        <v>76728.790000000008</v>
      </c>
      <c r="V31" s="99">
        <f t="shared" si="19"/>
        <v>0</v>
      </c>
      <c r="W31" s="100">
        <f t="shared" si="19"/>
        <v>4910440.91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</row>
    <row r="32" spans="2:35" s="41" customFormat="1" ht="12" hidden="1" customHeight="1" x14ac:dyDescent="0.2">
      <c r="B32" s="111" t="s">
        <v>88</v>
      </c>
      <c r="C32" s="109" t="s">
        <v>89</v>
      </c>
      <c r="D32" s="98"/>
      <c r="E32" s="99">
        <v>303346.71999999997</v>
      </c>
      <c r="F32" s="99">
        <f t="shared" si="0"/>
        <v>187697.37000000005</v>
      </c>
      <c r="G32" s="99">
        <f t="shared" si="1"/>
        <v>491044.09</v>
      </c>
      <c r="H32" s="99">
        <v>81012.02</v>
      </c>
      <c r="I32" s="99">
        <v>30560.45</v>
      </c>
      <c r="J32" s="99">
        <v>38992.720000000001</v>
      </c>
      <c r="K32" s="99">
        <v>13552.02</v>
      </c>
      <c r="L32" s="99">
        <v>72951.03</v>
      </c>
      <c r="M32" s="99">
        <v>24350.21</v>
      </c>
      <c r="N32" s="99">
        <v>34400.21</v>
      </c>
      <c r="O32" s="99">
        <v>31943.96</v>
      </c>
      <c r="P32" s="99">
        <v>7189.75</v>
      </c>
      <c r="Q32" s="99">
        <v>47814.87</v>
      </c>
      <c r="R32" s="99">
        <v>64410.02</v>
      </c>
      <c r="S32" s="99">
        <v>9693.09</v>
      </c>
      <c r="T32" s="99">
        <v>26500.86</v>
      </c>
      <c r="U32" s="99">
        <v>7672.88</v>
      </c>
      <c r="V32" s="99">
        <v>0</v>
      </c>
      <c r="W32" s="100">
        <f t="shared" ref="W32:W33" si="20">SUM(H32:V32)</f>
        <v>491044.09</v>
      </c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</row>
    <row r="33" spans="2:35" s="41" customFormat="1" ht="12" hidden="1" customHeight="1" x14ac:dyDescent="0.2">
      <c r="B33" s="111" t="s">
        <v>90</v>
      </c>
      <c r="C33" s="109" t="s">
        <v>91</v>
      </c>
      <c r="D33" s="98"/>
      <c r="E33" s="99">
        <v>2327705.2599999998</v>
      </c>
      <c r="F33" s="99">
        <f t="shared" si="0"/>
        <v>2091691.5600000005</v>
      </c>
      <c r="G33" s="99">
        <f t="shared" si="1"/>
        <v>4419396.82</v>
      </c>
      <c r="H33" s="99">
        <v>729108.24</v>
      </c>
      <c r="I33" s="99">
        <v>275044.09999999998</v>
      </c>
      <c r="J33" s="99">
        <v>350934.52</v>
      </c>
      <c r="K33" s="99">
        <v>121968.16</v>
      </c>
      <c r="L33" s="99">
        <v>656559.28</v>
      </c>
      <c r="M33" s="99">
        <v>219151.88</v>
      </c>
      <c r="N33" s="99">
        <v>309601.84999999998</v>
      </c>
      <c r="O33" s="99">
        <v>287495.64</v>
      </c>
      <c r="P33" s="99">
        <v>64707.71</v>
      </c>
      <c r="Q33" s="99">
        <v>430333.81</v>
      </c>
      <c r="R33" s="99">
        <v>579690.15</v>
      </c>
      <c r="S33" s="99">
        <v>87237.81</v>
      </c>
      <c r="T33" s="99">
        <v>238507.76</v>
      </c>
      <c r="U33" s="99">
        <v>69055.91</v>
      </c>
      <c r="V33" s="99">
        <v>0</v>
      </c>
      <c r="W33" s="100">
        <f t="shared" si="20"/>
        <v>4419396.82</v>
      </c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</row>
    <row r="34" spans="2:35" s="41" customFormat="1" ht="12" hidden="1" customHeight="1" x14ac:dyDescent="0.2">
      <c r="B34" s="96" t="s">
        <v>92</v>
      </c>
      <c r="C34" s="109" t="s">
        <v>68</v>
      </c>
      <c r="D34" s="98"/>
      <c r="E34" s="99">
        <v>548458.61</v>
      </c>
      <c r="F34" s="99">
        <f t="shared" si="0"/>
        <v>-127790.87999999995</v>
      </c>
      <c r="G34" s="99">
        <f t="shared" si="1"/>
        <v>420667.73000000004</v>
      </c>
      <c r="H34" s="99">
        <f t="shared" ref="H34:U34" si="21">+H35+H36+H37</f>
        <v>0</v>
      </c>
      <c r="I34" s="99">
        <f t="shared" si="21"/>
        <v>0</v>
      </c>
      <c r="J34" s="99">
        <f t="shared" si="21"/>
        <v>0</v>
      </c>
      <c r="K34" s="99">
        <f t="shared" si="21"/>
        <v>0</v>
      </c>
      <c r="L34" s="99">
        <f t="shared" si="21"/>
        <v>0</v>
      </c>
      <c r="M34" s="99">
        <f t="shared" si="21"/>
        <v>0</v>
      </c>
      <c r="N34" s="99">
        <f t="shared" si="21"/>
        <v>0</v>
      </c>
      <c r="O34" s="99">
        <f t="shared" si="21"/>
        <v>0</v>
      </c>
      <c r="P34" s="99">
        <f t="shared" si="21"/>
        <v>0</v>
      </c>
      <c r="Q34" s="99">
        <f t="shared" si="21"/>
        <v>0</v>
      </c>
      <c r="R34" s="99">
        <f t="shared" si="21"/>
        <v>0</v>
      </c>
      <c r="S34" s="99">
        <f t="shared" si="21"/>
        <v>0</v>
      </c>
      <c r="T34" s="99">
        <f t="shared" si="21"/>
        <v>0</v>
      </c>
      <c r="U34" s="99">
        <f t="shared" si="21"/>
        <v>0</v>
      </c>
      <c r="V34" s="99">
        <f>+V35+V36+V37</f>
        <v>420667.73000000004</v>
      </c>
      <c r="W34" s="100">
        <f>+W35+W36+W37</f>
        <v>420667.73000000004</v>
      </c>
      <c r="X34" s="117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2:35" s="41" customFormat="1" ht="12" hidden="1" customHeight="1" x14ac:dyDescent="0.2">
      <c r="B35" s="111" t="s">
        <v>93</v>
      </c>
      <c r="C35" s="109" t="s">
        <v>89</v>
      </c>
      <c r="D35" s="98"/>
      <c r="E35" s="99">
        <v>49932.22</v>
      </c>
      <c r="F35" s="99">
        <f t="shared" si="0"/>
        <v>-10915.450000000004</v>
      </c>
      <c r="G35" s="99">
        <f t="shared" si="1"/>
        <v>39016.769999999997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39016.769999999997</v>
      </c>
      <c r="W35" s="100">
        <f t="shared" ref="W35:W37" si="22">SUM(H35:V35)</f>
        <v>39016.769999999997</v>
      </c>
      <c r="X35" s="117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2:35" s="41" customFormat="1" ht="12" hidden="1" customHeight="1" x14ac:dyDescent="0.2">
      <c r="B36" s="111" t="s">
        <v>94</v>
      </c>
      <c r="C36" s="109" t="s">
        <v>91</v>
      </c>
      <c r="D36" s="98"/>
      <c r="E36" s="99">
        <v>498526.39</v>
      </c>
      <c r="F36" s="99">
        <f t="shared" si="0"/>
        <v>-147375.43</v>
      </c>
      <c r="G36" s="99">
        <f t="shared" si="1"/>
        <v>351150.96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351150.96</v>
      </c>
      <c r="W36" s="100">
        <f t="shared" si="22"/>
        <v>351150.96</v>
      </c>
      <c r="X36" s="117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</row>
    <row r="37" spans="2:35" s="41" customFormat="1" ht="12" hidden="1" customHeight="1" x14ac:dyDescent="0.2">
      <c r="B37" s="111" t="s">
        <v>95</v>
      </c>
      <c r="C37" s="109" t="s">
        <v>96</v>
      </c>
      <c r="D37" s="98"/>
      <c r="E37" s="99"/>
      <c r="F37" s="99"/>
      <c r="G37" s="99"/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30500</v>
      </c>
      <c r="W37" s="100">
        <f t="shared" si="22"/>
        <v>30500</v>
      </c>
      <c r="X37" s="117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</row>
    <row r="38" spans="2:35" s="116" customFormat="1" ht="12" hidden="1" customHeight="1" x14ac:dyDescent="0.2">
      <c r="B38" s="103" t="s">
        <v>97</v>
      </c>
      <c r="C38" s="104" t="s">
        <v>98</v>
      </c>
      <c r="D38" s="105"/>
      <c r="E38" s="106">
        <v>0</v>
      </c>
      <c r="F38" s="106">
        <f t="shared" si="0"/>
        <v>753221</v>
      </c>
      <c r="G38" s="106">
        <f t="shared" si="1"/>
        <v>753221</v>
      </c>
      <c r="H38" s="106">
        <f t="shared" ref="H38:U38" si="23">+H39+H41+H43</f>
        <v>0</v>
      </c>
      <c r="I38" s="106">
        <f t="shared" si="23"/>
        <v>365721</v>
      </c>
      <c r="J38" s="106">
        <f t="shared" si="23"/>
        <v>16500</v>
      </c>
      <c r="K38" s="106">
        <f t="shared" si="23"/>
        <v>0</v>
      </c>
      <c r="L38" s="106">
        <f t="shared" si="23"/>
        <v>78500</v>
      </c>
      <c r="M38" s="106">
        <f t="shared" si="23"/>
        <v>38000</v>
      </c>
      <c r="N38" s="106">
        <f t="shared" si="23"/>
        <v>7000</v>
      </c>
      <c r="O38" s="106">
        <f t="shared" si="23"/>
        <v>13500</v>
      </c>
      <c r="P38" s="106">
        <f t="shared" si="23"/>
        <v>2500</v>
      </c>
      <c r="Q38" s="106">
        <f t="shared" si="23"/>
        <v>0</v>
      </c>
      <c r="R38" s="106">
        <f t="shared" si="23"/>
        <v>46000</v>
      </c>
      <c r="S38" s="106">
        <f t="shared" si="23"/>
        <v>2500</v>
      </c>
      <c r="T38" s="106">
        <f t="shared" si="23"/>
        <v>19500</v>
      </c>
      <c r="U38" s="106">
        <f t="shared" si="23"/>
        <v>0</v>
      </c>
      <c r="V38" s="106">
        <f>+V39+V41+V43</f>
        <v>163500</v>
      </c>
      <c r="W38" s="107">
        <f>+W39+W41+W43</f>
        <v>753221</v>
      </c>
      <c r="X38" s="114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</row>
    <row r="39" spans="2:35" ht="12" hidden="1" customHeight="1" x14ac:dyDescent="0.2">
      <c r="B39" s="96" t="s">
        <v>99</v>
      </c>
      <c r="C39" s="109" t="s">
        <v>64</v>
      </c>
      <c r="D39" s="98"/>
      <c r="E39" s="99">
        <v>0</v>
      </c>
      <c r="F39" s="99">
        <f t="shared" si="0"/>
        <v>589721</v>
      </c>
      <c r="G39" s="99">
        <f t="shared" si="1"/>
        <v>589721</v>
      </c>
      <c r="H39" s="99">
        <f t="shared" ref="H39:U39" si="24">+H40</f>
        <v>0</v>
      </c>
      <c r="I39" s="99">
        <f t="shared" si="24"/>
        <v>365721</v>
      </c>
      <c r="J39" s="99">
        <f t="shared" si="24"/>
        <v>16500</v>
      </c>
      <c r="K39" s="99">
        <f t="shared" si="24"/>
        <v>0</v>
      </c>
      <c r="L39" s="99">
        <f t="shared" si="24"/>
        <v>78500</v>
      </c>
      <c r="M39" s="99">
        <f t="shared" si="24"/>
        <v>38000</v>
      </c>
      <c r="N39" s="99">
        <f t="shared" si="24"/>
        <v>7000</v>
      </c>
      <c r="O39" s="99">
        <f t="shared" si="24"/>
        <v>13500</v>
      </c>
      <c r="P39" s="99">
        <f t="shared" si="24"/>
        <v>2500</v>
      </c>
      <c r="Q39" s="99">
        <f t="shared" si="24"/>
        <v>0</v>
      </c>
      <c r="R39" s="99">
        <f t="shared" si="24"/>
        <v>46000</v>
      </c>
      <c r="S39" s="99">
        <f t="shared" si="24"/>
        <v>2500</v>
      </c>
      <c r="T39" s="99">
        <f t="shared" si="24"/>
        <v>19500</v>
      </c>
      <c r="U39" s="99">
        <f t="shared" si="24"/>
        <v>0</v>
      </c>
      <c r="V39" s="99">
        <f>+V40</f>
        <v>0</v>
      </c>
      <c r="W39" s="100">
        <f>+W40</f>
        <v>589721</v>
      </c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</row>
    <row r="40" spans="2:35" s="41" customFormat="1" ht="12" hidden="1" customHeight="1" x14ac:dyDescent="0.2">
      <c r="B40" s="111" t="s">
        <v>100</v>
      </c>
      <c r="C40" s="109" t="s">
        <v>101</v>
      </c>
      <c r="D40" s="98"/>
      <c r="E40" s="99">
        <v>0</v>
      </c>
      <c r="F40" s="99">
        <f t="shared" si="0"/>
        <v>589721</v>
      </c>
      <c r="G40" s="99">
        <f t="shared" si="1"/>
        <v>589721</v>
      </c>
      <c r="H40" s="99">
        <v>0</v>
      </c>
      <c r="I40" s="99">
        <v>365721</v>
      </c>
      <c r="J40" s="99">
        <v>16500</v>
      </c>
      <c r="K40" s="99">
        <v>0</v>
      </c>
      <c r="L40" s="99">
        <v>78500</v>
      </c>
      <c r="M40" s="99">
        <v>38000</v>
      </c>
      <c r="N40" s="99">
        <v>7000</v>
      </c>
      <c r="O40" s="99">
        <v>13500</v>
      </c>
      <c r="P40" s="99">
        <v>2500</v>
      </c>
      <c r="Q40" s="99">
        <v>0</v>
      </c>
      <c r="R40" s="99">
        <v>46000</v>
      </c>
      <c r="S40" s="99">
        <v>2500</v>
      </c>
      <c r="T40" s="99">
        <v>19500</v>
      </c>
      <c r="U40" s="99">
        <v>0</v>
      </c>
      <c r="V40" s="99">
        <v>0</v>
      </c>
      <c r="W40" s="100">
        <f>SUM(H40:V40)</f>
        <v>589721</v>
      </c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</row>
    <row r="41" spans="2:35" ht="12" hidden="1" customHeight="1" x14ac:dyDescent="0.2">
      <c r="B41" s="96" t="s">
        <v>102</v>
      </c>
      <c r="C41" s="109" t="s">
        <v>68</v>
      </c>
      <c r="D41" s="98"/>
      <c r="E41" s="99">
        <v>0</v>
      </c>
      <c r="F41" s="99">
        <f t="shared" si="0"/>
        <v>163500</v>
      </c>
      <c r="G41" s="99">
        <f t="shared" si="1"/>
        <v>163500</v>
      </c>
      <c r="H41" s="99">
        <f t="shared" ref="H41:U41" si="25">+H42</f>
        <v>0</v>
      </c>
      <c r="I41" s="99">
        <f t="shared" si="25"/>
        <v>0</v>
      </c>
      <c r="J41" s="99">
        <f t="shared" si="25"/>
        <v>0</v>
      </c>
      <c r="K41" s="99">
        <f t="shared" si="25"/>
        <v>0</v>
      </c>
      <c r="L41" s="99">
        <f t="shared" si="25"/>
        <v>0</v>
      </c>
      <c r="M41" s="99">
        <f t="shared" si="25"/>
        <v>0</v>
      </c>
      <c r="N41" s="99">
        <f t="shared" si="25"/>
        <v>0</v>
      </c>
      <c r="O41" s="99">
        <f t="shared" si="25"/>
        <v>0</v>
      </c>
      <c r="P41" s="99">
        <f t="shared" si="25"/>
        <v>0</v>
      </c>
      <c r="Q41" s="99">
        <f t="shared" si="25"/>
        <v>0</v>
      </c>
      <c r="R41" s="99">
        <f t="shared" si="25"/>
        <v>0</v>
      </c>
      <c r="S41" s="99">
        <f t="shared" si="25"/>
        <v>0</v>
      </c>
      <c r="T41" s="99">
        <f t="shared" si="25"/>
        <v>0</v>
      </c>
      <c r="U41" s="99">
        <f t="shared" si="25"/>
        <v>0</v>
      </c>
      <c r="V41" s="99">
        <f>+V42</f>
        <v>163500</v>
      </c>
      <c r="W41" s="100">
        <f>+W42</f>
        <v>163500</v>
      </c>
      <c r="X41" s="10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</row>
    <row r="42" spans="2:35" ht="12" hidden="1" customHeight="1" x14ac:dyDescent="0.2">
      <c r="B42" s="111" t="s">
        <v>103</v>
      </c>
      <c r="C42" s="109" t="s">
        <v>104</v>
      </c>
      <c r="D42" s="98"/>
      <c r="E42" s="99">
        <v>0</v>
      </c>
      <c r="F42" s="99">
        <f t="shared" si="0"/>
        <v>163500</v>
      </c>
      <c r="G42" s="99">
        <f t="shared" si="1"/>
        <v>163500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163500</v>
      </c>
      <c r="W42" s="100">
        <f>SUM(H42:V42)</f>
        <v>163500</v>
      </c>
      <c r="X42" s="101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</row>
    <row r="43" spans="2:35" ht="12" hidden="1" customHeight="1" x14ac:dyDescent="0.2">
      <c r="B43" s="96" t="s">
        <v>105</v>
      </c>
      <c r="C43" s="109" t="s">
        <v>72</v>
      </c>
      <c r="D43" s="98"/>
      <c r="E43" s="99">
        <v>0</v>
      </c>
      <c r="F43" s="99">
        <f t="shared" si="0"/>
        <v>0</v>
      </c>
      <c r="G43" s="99">
        <f t="shared" si="1"/>
        <v>0</v>
      </c>
      <c r="H43" s="99">
        <f t="shared" ref="H43:U43" si="26">+H44</f>
        <v>0</v>
      </c>
      <c r="I43" s="99">
        <f t="shared" si="26"/>
        <v>0</v>
      </c>
      <c r="J43" s="99">
        <f t="shared" si="26"/>
        <v>0</v>
      </c>
      <c r="K43" s="99">
        <f t="shared" si="26"/>
        <v>0</v>
      </c>
      <c r="L43" s="99">
        <f t="shared" si="26"/>
        <v>0</v>
      </c>
      <c r="M43" s="99">
        <f t="shared" si="26"/>
        <v>0</v>
      </c>
      <c r="N43" s="99">
        <f t="shared" si="26"/>
        <v>0</v>
      </c>
      <c r="O43" s="99">
        <f t="shared" si="26"/>
        <v>0</v>
      </c>
      <c r="P43" s="99">
        <f t="shared" si="26"/>
        <v>0</v>
      </c>
      <c r="Q43" s="99">
        <f t="shared" si="26"/>
        <v>0</v>
      </c>
      <c r="R43" s="99">
        <f t="shared" si="26"/>
        <v>0</v>
      </c>
      <c r="S43" s="99">
        <f t="shared" si="26"/>
        <v>0</v>
      </c>
      <c r="T43" s="99">
        <f t="shared" si="26"/>
        <v>0</v>
      </c>
      <c r="U43" s="99">
        <f t="shared" si="26"/>
        <v>0</v>
      </c>
      <c r="V43" s="99">
        <f>+V44</f>
        <v>0</v>
      </c>
      <c r="W43" s="100">
        <f>+W44</f>
        <v>0</v>
      </c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</row>
    <row r="44" spans="2:35" hidden="1" x14ac:dyDescent="0.2">
      <c r="B44" s="111" t="s">
        <v>106</v>
      </c>
      <c r="C44" s="109" t="s">
        <v>104</v>
      </c>
      <c r="D44" s="98"/>
      <c r="E44" s="99">
        <v>0</v>
      </c>
      <c r="F44" s="99">
        <f t="shared" si="0"/>
        <v>0</v>
      </c>
      <c r="G44" s="99">
        <f t="shared" si="1"/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100">
        <f>SUM(H44:V44)</f>
        <v>0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</row>
    <row r="45" spans="2:35" x14ac:dyDescent="0.2">
      <c r="B45" s="96" t="s">
        <v>107</v>
      </c>
      <c r="C45" s="109" t="s">
        <v>108</v>
      </c>
      <c r="D45" s="98"/>
      <c r="E45" s="99">
        <v>0</v>
      </c>
      <c r="F45" s="99">
        <f t="shared" si="0"/>
        <v>0</v>
      </c>
      <c r="G45" s="99">
        <f t="shared" si="1"/>
        <v>0</v>
      </c>
      <c r="H45" s="99">
        <f t="shared" ref="H45:U45" si="27">+H46</f>
        <v>0</v>
      </c>
      <c r="I45" s="99">
        <f t="shared" si="27"/>
        <v>0</v>
      </c>
      <c r="J45" s="99">
        <f t="shared" si="27"/>
        <v>0</v>
      </c>
      <c r="K45" s="99">
        <f t="shared" si="27"/>
        <v>0</v>
      </c>
      <c r="L45" s="99">
        <f t="shared" si="27"/>
        <v>0</v>
      </c>
      <c r="M45" s="99">
        <f t="shared" si="27"/>
        <v>0</v>
      </c>
      <c r="N45" s="99">
        <f t="shared" si="27"/>
        <v>0</v>
      </c>
      <c r="O45" s="99">
        <f t="shared" si="27"/>
        <v>0</v>
      </c>
      <c r="P45" s="99">
        <f t="shared" si="27"/>
        <v>0</v>
      </c>
      <c r="Q45" s="99">
        <f t="shared" si="27"/>
        <v>0</v>
      </c>
      <c r="R45" s="99">
        <f t="shared" si="27"/>
        <v>0</v>
      </c>
      <c r="S45" s="99">
        <f t="shared" si="27"/>
        <v>0</v>
      </c>
      <c r="T45" s="99">
        <f t="shared" si="27"/>
        <v>0</v>
      </c>
      <c r="U45" s="99">
        <f t="shared" si="27"/>
        <v>0</v>
      </c>
      <c r="V45" s="99">
        <f>+V46</f>
        <v>0</v>
      </c>
      <c r="W45" s="100">
        <f>+W46</f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</row>
    <row r="46" spans="2:35" s="116" customFormat="1" hidden="1" x14ac:dyDescent="0.2">
      <c r="B46" s="103" t="s">
        <v>109</v>
      </c>
      <c r="C46" s="104" t="s">
        <v>110</v>
      </c>
      <c r="D46" s="105"/>
      <c r="E46" s="106">
        <v>0</v>
      </c>
      <c r="F46" s="106">
        <f t="shared" si="0"/>
        <v>0</v>
      </c>
      <c r="G46" s="106">
        <f t="shared" si="1"/>
        <v>0</v>
      </c>
      <c r="H46" s="106">
        <f t="shared" ref="H46:U46" si="28">+H47+H49+H51</f>
        <v>0</v>
      </c>
      <c r="I46" s="106">
        <f t="shared" si="28"/>
        <v>0</v>
      </c>
      <c r="J46" s="106">
        <f t="shared" si="28"/>
        <v>0</v>
      </c>
      <c r="K46" s="106">
        <f t="shared" si="28"/>
        <v>0</v>
      </c>
      <c r="L46" s="106">
        <f t="shared" si="28"/>
        <v>0</v>
      </c>
      <c r="M46" s="106">
        <f t="shared" si="28"/>
        <v>0</v>
      </c>
      <c r="N46" s="106">
        <f t="shared" si="28"/>
        <v>0</v>
      </c>
      <c r="O46" s="106">
        <f t="shared" si="28"/>
        <v>0</v>
      </c>
      <c r="P46" s="106">
        <f t="shared" si="28"/>
        <v>0</v>
      </c>
      <c r="Q46" s="106">
        <f t="shared" si="28"/>
        <v>0</v>
      </c>
      <c r="R46" s="106">
        <f t="shared" si="28"/>
        <v>0</v>
      </c>
      <c r="S46" s="106">
        <f t="shared" si="28"/>
        <v>0</v>
      </c>
      <c r="T46" s="106">
        <f t="shared" si="28"/>
        <v>0</v>
      </c>
      <c r="U46" s="106">
        <f t="shared" si="28"/>
        <v>0</v>
      </c>
      <c r="V46" s="106">
        <f>+V47+V49+V51</f>
        <v>0</v>
      </c>
      <c r="W46" s="107">
        <f>+W47+W49+W51</f>
        <v>0</v>
      </c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</row>
    <row r="47" spans="2:35" hidden="1" x14ac:dyDescent="0.2">
      <c r="B47" s="96" t="s">
        <v>111</v>
      </c>
      <c r="C47" s="109" t="s">
        <v>64</v>
      </c>
      <c r="D47" s="98"/>
      <c r="E47" s="99">
        <v>0</v>
      </c>
      <c r="F47" s="99">
        <f t="shared" si="0"/>
        <v>0</v>
      </c>
      <c r="G47" s="99">
        <f t="shared" si="1"/>
        <v>0</v>
      </c>
      <c r="H47" s="99">
        <f t="shared" ref="H47:U47" si="29">+H48</f>
        <v>0</v>
      </c>
      <c r="I47" s="99">
        <f t="shared" si="29"/>
        <v>0</v>
      </c>
      <c r="J47" s="99">
        <f t="shared" si="29"/>
        <v>0</v>
      </c>
      <c r="K47" s="99">
        <f t="shared" si="29"/>
        <v>0</v>
      </c>
      <c r="L47" s="99">
        <f t="shared" si="29"/>
        <v>0</v>
      </c>
      <c r="M47" s="99">
        <f t="shared" si="29"/>
        <v>0</v>
      </c>
      <c r="N47" s="99">
        <f t="shared" si="29"/>
        <v>0</v>
      </c>
      <c r="O47" s="99">
        <f t="shared" si="29"/>
        <v>0</v>
      </c>
      <c r="P47" s="99">
        <f t="shared" si="29"/>
        <v>0</v>
      </c>
      <c r="Q47" s="99">
        <f t="shared" si="29"/>
        <v>0</v>
      </c>
      <c r="R47" s="99">
        <f t="shared" si="29"/>
        <v>0</v>
      </c>
      <c r="S47" s="99">
        <f t="shared" si="29"/>
        <v>0</v>
      </c>
      <c r="T47" s="99">
        <f t="shared" si="29"/>
        <v>0</v>
      </c>
      <c r="U47" s="99">
        <f t="shared" si="29"/>
        <v>0</v>
      </c>
      <c r="V47" s="99">
        <f>+V48</f>
        <v>0</v>
      </c>
      <c r="W47" s="100">
        <f>+W48</f>
        <v>0</v>
      </c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</row>
    <row r="48" spans="2:35" hidden="1" x14ac:dyDescent="0.2">
      <c r="B48" s="111" t="s">
        <v>112</v>
      </c>
      <c r="C48" s="109" t="s">
        <v>110</v>
      </c>
      <c r="D48" s="98"/>
      <c r="E48" s="99">
        <v>0</v>
      </c>
      <c r="F48" s="99">
        <f t="shared" si="0"/>
        <v>0</v>
      </c>
      <c r="G48" s="99">
        <f t="shared" si="1"/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100">
        <f>SUM(H48:V48)</f>
        <v>0</v>
      </c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spans="2:35" hidden="1" x14ac:dyDescent="0.2">
      <c r="B49" s="96" t="s">
        <v>113</v>
      </c>
      <c r="C49" s="109" t="s">
        <v>114</v>
      </c>
      <c r="D49" s="98"/>
      <c r="E49" s="99">
        <v>0</v>
      </c>
      <c r="F49" s="99">
        <f t="shared" si="0"/>
        <v>0</v>
      </c>
      <c r="G49" s="99">
        <f t="shared" si="1"/>
        <v>0</v>
      </c>
      <c r="H49" s="99">
        <f t="shared" ref="H49:U49" si="30">+H50</f>
        <v>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0</v>
      </c>
      <c r="M49" s="99">
        <f t="shared" si="30"/>
        <v>0</v>
      </c>
      <c r="N49" s="99">
        <f t="shared" si="30"/>
        <v>0</v>
      </c>
      <c r="O49" s="99">
        <f t="shared" si="30"/>
        <v>0</v>
      </c>
      <c r="P49" s="99">
        <f t="shared" si="30"/>
        <v>0</v>
      </c>
      <c r="Q49" s="99">
        <f t="shared" si="30"/>
        <v>0</v>
      </c>
      <c r="R49" s="99">
        <f t="shared" si="30"/>
        <v>0</v>
      </c>
      <c r="S49" s="99">
        <f t="shared" si="30"/>
        <v>0</v>
      </c>
      <c r="T49" s="99">
        <f t="shared" si="30"/>
        <v>0</v>
      </c>
      <c r="U49" s="99">
        <f t="shared" si="30"/>
        <v>0</v>
      </c>
      <c r="V49" s="99">
        <f>+V50</f>
        <v>0</v>
      </c>
      <c r="W49" s="100">
        <f>+W50</f>
        <v>0</v>
      </c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</row>
    <row r="50" spans="2:35" hidden="1" x14ac:dyDescent="0.2">
      <c r="B50" s="111" t="s">
        <v>115</v>
      </c>
      <c r="C50" s="109" t="s">
        <v>110</v>
      </c>
      <c r="D50" s="98"/>
      <c r="E50" s="99">
        <v>0</v>
      </c>
      <c r="F50" s="99">
        <f t="shared" si="0"/>
        <v>0</v>
      </c>
      <c r="G50" s="99">
        <f t="shared" si="1"/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100">
        <f>SUM(H50:V50)</f>
        <v>0</v>
      </c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</row>
    <row r="51" spans="2:35" hidden="1" x14ac:dyDescent="0.2">
      <c r="B51" s="96" t="s">
        <v>116</v>
      </c>
      <c r="C51" s="109" t="s">
        <v>68</v>
      </c>
      <c r="D51" s="98"/>
      <c r="E51" s="99">
        <v>0</v>
      </c>
      <c r="F51" s="99">
        <f t="shared" si="0"/>
        <v>0</v>
      </c>
      <c r="G51" s="99">
        <f t="shared" si="1"/>
        <v>0</v>
      </c>
      <c r="H51" s="99">
        <f t="shared" ref="H51:U51" si="31">+H52</f>
        <v>0</v>
      </c>
      <c r="I51" s="99">
        <f t="shared" si="31"/>
        <v>0</v>
      </c>
      <c r="J51" s="99">
        <f t="shared" si="31"/>
        <v>0</v>
      </c>
      <c r="K51" s="99">
        <f t="shared" si="31"/>
        <v>0</v>
      </c>
      <c r="L51" s="99">
        <f t="shared" si="31"/>
        <v>0</v>
      </c>
      <c r="M51" s="99">
        <f t="shared" si="31"/>
        <v>0</v>
      </c>
      <c r="N51" s="99">
        <f t="shared" si="31"/>
        <v>0</v>
      </c>
      <c r="O51" s="99">
        <f t="shared" si="31"/>
        <v>0</v>
      </c>
      <c r="P51" s="99">
        <f t="shared" si="31"/>
        <v>0</v>
      </c>
      <c r="Q51" s="99">
        <f t="shared" si="31"/>
        <v>0</v>
      </c>
      <c r="R51" s="99">
        <f t="shared" si="31"/>
        <v>0</v>
      </c>
      <c r="S51" s="99">
        <f t="shared" si="31"/>
        <v>0</v>
      </c>
      <c r="T51" s="99">
        <f t="shared" si="31"/>
        <v>0</v>
      </c>
      <c r="U51" s="99">
        <f t="shared" si="31"/>
        <v>0</v>
      </c>
      <c r="V51" s="99">
        <f>+V52</f>
        <v>0</v>
      </c>
      <c r="W51" s="100">
        <f>+W52</f>
        <v>0</v>
      </c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</row>
    <row r="52" spans="2:35" hidden="1" x14ac:dyDescent="0.2">
      <c r="B52" s="111" t="s">
        <v>117</v>
      </c>
      <c r="C52" s="109" t="s">
        <v>110</v>
      </c>
      <c r="D52" s="98"/>
      <c r="E52" s="99">
        <v>0</v>
      </c>
      <c r="F52" s="99">
        <f t="shared" si="0"/>
        <v>0</v>
      </c>
      <c r="G52" s="99">
        <f t="shared" si="1"/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100">
        <f>SUM(H52:V52)</f>
        <v>0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</row>
    <row r="53" spans="2:35" ht="11.25" customHeight="1" x14ac:dyDescent="0.2">
      <c r="B53" s="96" t="s">
        <v>118</v>
      </c>
      <c r="C53" s="109" t="s">
        <v>119</v>
      </c>
      <c r="D53" s="98"/>
      <c r="E53" s="99">
        <v>1560000</v>
      </c>
      <c r="F53" s="99">
        <f t="shared" si="0"/>
        <v>661000</v>
      </c>
      <c r="G53" s="99">
        <f t="shared" si="1"/>
        <v>2221000</v>
      </c>
      <c r="H53" s="99">
        <f t="shared" ref="H53:U53" si="32">+H54+H61</f>
        <v>0</v>
      </c>
      <c r="I53" s="99">
        <f t="shared" si="32"/>
        <v>2200000</v>
      </c>
      <c r="J53" s="99">
        <f t="shared" si="32"/>
        <v>0</v>
      </c>
      <c r="K53" s="99">
        <f t="shared" si="32"/>
        <v>0</v>
      </c>
      <c r="L53" s="99">
        <f t="shared" si="32"/>
        <v>0</v>
      </c>
      <c r="M53" s="99">
        <f t="shared" si="32"/>
        <v>0</v>
      </c>
      <c r="N53" s="99">
        <f t="shared" si="32"/>
        <v>0</v>
      </c>
      <c r="O53" s="99">
        <f t="shared" si="32"/>
        <v>0</v>
      </c>
      <c r="P53" s="99">
        <f t="shared" si="32"/>
        <v>0</v>
      </c>
      <c r="Q53" s="99">
        <f t="shared" si="32"/>
        <v>0</v>
      </c>
      <c r="R53" s="99">
        <f t="shared" si="32"/>
        <v>0</v>
      </c>
      <c r="S53" s="99">
        <f t="shared" si="32"/>
        <v>0</v>
      </c>
      <c r="T53" s="99">
        <f t="shared" si="32"/>
        <v>0</v>
      </c>
      <c r="U53" s="99">
        <f t="shared" si="32"/>
        <v>0</v>
      </c>
      <c r="V53" s="99">
        <f>+V54+V61</f>
        <v>21000</v>
      </c>
      <c r="W53" s="100">
        <f>+W54+W61</f>
        <v>2221000</v>
      </c>
      <c r="X53" s="101">
        <v>185083.33</v>
      </c>
      <c r="Y53" s="101">
        <v>185083.33</v>
      </c>
      <c r="Z53" s="101">
        <v>185083.33</v>
      </c>
      <c r="AA53" s="101">
        <v>185083.33</v>
      </c>
      <c r="AB53" s="101">
        <v>185083.33</v>
      </c>
      <c r="AC53" s="101">
        <v>185083.33</v>
      </c>
      <c r="AD53" s="101">
        <v>185083.33</v>
      </c>
      <c r="AE53" s="101">
        <v>185083.33</v>
      </c>
      <c r="AF53" s="101">
        <v>185083.33</v>
      </c>
      <c r="AG53" s="101">
        <v>185083.33</v>
      </c>
      <c r="AH53" s="101">
        <v>185083.33</v>
      </c>
      <c r="AI53" s="101">
        <v>185083.37</v>
      </c>
    </row>
    <row r="54" spans="2:35" s="116" customFormat="1" ht="12" hidden="1" customHeight="1" x14ac:dyDescent="0.2">
      <c r="B54" s="103" t="s">
        <v>120</v>
      </c>
      <c r="C54" s="104" t="s">
        <v>121</v>
      </c>
      <c r="D54" s="105"/>
      <c r="E54" s="106">
        <v>1500000</v>
      </c>
      <c r="F54" s="106">
        <f t="shared" si="0"/>
        <v>700000</v>
      </c>
      <c r="G54" s="106">
        <f t="shared" si="1"/>
        <v>2200000</v>
      </c>
      <c r="H54" s="106">
        <f t="shared" ref="H54:U54" si="33">+H55+H57+H59</f>
        <v>0</v>
      </c>
      <c r="I54" s="106">
        <f t="shared" si="33"/>
        <v>2200000</v>
      </c>
      <c r="J54" s="106">
        <f t="shared" si="33"/>
        <v>0</v>
      </c>
      <c r="K54" s="106">
        <f t="shared" si="33"/>
        <v>0</v>
      </c>
      <c r="L54" s="106">
        <f t="shared" si="33"/>
        <v>0</v>
      </c>
      <c r="M54" s="106">
        <f t="shared" si="33"/>
        <v>0</v>
      </c>
      <c r="N54" s="106">
        <f t="shared" si="33"/>
        <v>0</v>
      </c>
      <c r="O54" s="106">
        <f t="shared" si="33"/>
        <v>0</v>
      </c>
      <c r="P54" s="106">
        <f t="shared" si="33"/>
        <v>0</v>
      </c>
      <c r="Q54" s="106">
        <f t="shared" si="33"/>
        <v>0</v>
      </c>
      <c r="R54" s="106">
        <f t="shared" si="33"/>
        <v>0</v>
      </c>
      <c r="S54" s="106">
        <f t="shared" si="33"/>
        <v>0</v>
      </c>
      <c r="T54" s="106">
        <f t="shared" si="33"/>
        <v>0</v>
      </c>
      <c r="U54" s="106">
        <f t="shared" si="33"/>
        <v>0</v>
      </c>
      <c r="V54" s="106">
        <f>+V55+V57+V59</f>
        <v>0</v>
      </c>
      <c r="W54" s="107">
        <f>+W55+W57+W59</f>
        <v>2200000</v>
      </c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</row>
    <row r="55" spans="2:35" ht="12" hidden="1" customHeight="1" x14ac:dyDescent="0.2">
      <c r="B55" s="96" t="s">
        <v>122</v>
      </c>
      <c r="C55" s="109" t="s">
        <v>64</v>
      </c>
      <c r="D55" s="98"/>
      <c r="E55" s="99">
        <v>1500000</v>
      </c>
      <c r="F55" s="99">
        <f t="shared" si="0"/>
        <v>700000</v>
      </c>
      <c r="G55" s="99">
        <f t="shared" si="1"/>
        <v>2200000</v>
      </c>
      <c r="H55" s="99">
        <f t="shared" ref="H55:U55" si="34">+H56</f>
        <v>0</v>
      </c>
      <c r="I55" s="99">
        <f t="shared" si="34"/>
        <v>2200000</v>
      </c>
      <c r="J55" s="99">
        <f t="shared" si="34"/>
        <v>0</v>
      </c>
      <c r="K55" s="99">
        <f t="shared" si="34"/>
        <v>0</v>
      </c>
      <c r="L55" s="99">
        <f t="shared" si="34"/>
        <v>0</v>
      </c>
      <c r="M55" s="99">
        <f t="shared" si="34"/>
        <v>0</v>
      </c>
      <c r="N55" s="99">
        <f t="shared" si="34"/>
        <v>0</v>
      </c>
      <c r="O55" s="99">
        <f t="shared" si="34"/>
        <v>0</v>
      </c>
      <c r="P55" s="99">
        <f t="shared" si="34"/>
        <v>0</v>
      </c>
      <c r="Q55" s="99">
        <f t="shared" si="34"/>
        <v>0</v>
      </c>
      <c r="R55" s="99">
        <f t="shared" si="34"/>
        <v>0</v>
      </c>
      <c r="S55" s="99">
        <f t="shared" si="34"/>
        <v>0</v>
      </c>
      <c r="T55" s="99">
        <f t="shared" si="34"/>
        <v>0</v>
      </c>
      <c r="U55" s="99">
        <f t="shared" si="34"/>
        <v>0</v>
      </c>
      <c r="V55" s="99">
        <f>+V56</f>
        <v>0</v>
      </c>
      <c r="W55" s="100">
        <f>+W56</f>
        <v>2200000</v>
      </c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</row>
    <row r="56" spans="2:35" s="41" customFormat="1" ht="12" hidden="1" customHeight="1" x14ac:dyDescent="0.2">
      <c r="B56" s="111" t="s">
        <v>123</v>
      </c>
      <c r="C56" s="109" t="s">
        <v>124</v>
      </c>
      <c r="D56" s="98"/>
      <c r="E56" s="99">
        <v>1500000</v>
      </c>
      <c r="F56" s="99">
        <f t="shared" si="0"/>
        <v>700000</v>
      </c>
      <c r="G56" s="99">
        <f t="shared" si="1"/>
        <v>2200000</v>
      </c>
      <c r="H56" s="99">
        <v>0</v>
      </c>
      <c r="I56" s="99">
        <v>2200000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100">
        <f>SUM(H56:V56)</f>
        <v>2200000</v>
      </c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</row>
    <row r="57" spans="2:35" ht="12" hidden="1" customHeight="1" x14ac:dyDescent="0.2">
      <c r="B57" s="96" t="s">
        <v>125</v>
      </c>
      <c r="C57" s="109" t="s">
        <v>68</v>
      </c>
      <c r="D57" s="98"/>
      <c r="E57" s="99">
        <v>0</v>
      </c>
      <c r="F57" s="99">
        <f t="shared" si="0"/>
        <v>0</v>
      </c>
      <c r="G57" s="99">
        <f t="shared" si="1"/>
        <v>0</v>
      </c>
      <c r="H57" s="99">
        <f t="shared" ref="H57:U57" si="35">+H58</f>
        <v>0</v>
      </c>
      <c r="I57" s="99">
        <f t="shared" si="35"/>
        <v>0</v>
      </c>
      <c r="J57" s="99">
        <f t="shared" si="35"/>
        <v>0</v>
      </c>
      <c r="K57" s="99">
        <f t="shared" si="35"/>
        <v>0</v>
      </c>
      <c r="L57" s="99">
        <f t="shared" si="35"/>
        <v>0</v>
      </c>
      <c r="M57" s="99">
        <f t="shared" si="35"/>
        <v>0</v>
      </c>
      <c r="N57" s="99">
        <f t="shared" si="35"/>
        <v>0</v>
      </c>
      <c r="O57" s="99">
        <f t="shared" si="35"/>
        <v>0</v>
      </c>
      <c r="P57" s="99">
        <f t="shared" si="35"/>
        <v>0</v>
      </c>
      <c r="Q57" s="99">
        <f t="shared" si="35"/>
        <v>0</v>
      </c>
      <c r="R57" s="99">
        <f t="shared" si="35"/>
        <v>0</v>
      </c>
      <c r="S57" s="99">
        <f t="shared" si="35"/>
        <v>0</v>
      </c>
      <c r="T57" s="99">
        <f t="shared" si="35"/>
        <v>0</v>
      </c>
      <c r="U57" s="99">
        <f t="shared" si="35"/>
        <v>0</v>
      </c>
      <c r="V57" s="99">
        <f>+V58</f>
        <v>0</v>
      </c>
      <c r="W57" s="100">
        <f>+W58</f>
        <v>0</v>
      </c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</row>
    <row r="58" spans="2:35" ht="12" hidden="1" customHeight="1" x14ac:dyDescent="0.2">
      <c r="B58" s="111" t="s">
        <v>126</v>
      </c>
      <c r="C58" s="109" t="s">
        <v>127</v>
      </c>
      <c r="D58" s="98"/>
      <c r="E58" s="99">
        <v>0</v>
      </c>
      <c r="F58" s="99">
        <f t="shared" si="0"/>
        <v>0</v>
      </c>
      <c r="G58" s="99">
        <f t="shared" si="1"/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118">
        <v>0</v>
      </c>
      <c r="W58" s="100">
        <f>SUM(H58:V58)</f>
        <v>0</v>
      </c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</row>
    <row r="59" spans="2:35" ht="12" hidden="1" customHeight="1" x14ac:dyDescent="0.2">
      <c r="B59" s="96" t="s">
        <v>128</v>
      </c>
      <c r="C59" s="109" t="s">
        <v>72</v>
      </c>
      <c r="D59" s="98"/>
      <c r="E59" s="99">
        <v>0</v>
      </c>
      <c r="F59" s="99">
        <f t="shared" si="0"/>
        <v>0</v>
      </c>
      <c r="G59" s="99">
        <f t="shared" si="1"/>
        <v>0</v>
      </c>
      <c r="H59" s="99">
        <f t="shared" ref="H59:U59" si="36">+H60</f>
        <v>0</v>
      </c>
      <c r="I59" s="99">
        <f t="shared" si="36"/>
        <v>0</v>
      </c>
      <c r="J59" s="99">
        <f t="shared" si="36"/>
        <v>0</v>
      </c>
      <c r="K59" s="99">
        <f t="shared" si="36"/>
        <v>0</v>
      </c>
      <c r="L59" s="99">
        <f t="shared" si="36"/>
        <v>0</v>
      </c>
      <c r="M59" s="99">
        <f t="shared" si="36"/>
        <v>0</v>
      </c>
      <c r="N59" s="99">
        <f t="shared" si="36"/>
        <v>0</v>
      </c>
      <c r="O59" s="99">
        <f t="shared" si="36"/>
        <v>0</v>
      </c>
      <c r="P59" s="99">
        <f t="shared" si="36"/>
        <v>0</v>
      </c>
      <c r="Q59" s="99">
        <f t="shared" si="36"/>
        <v>0</v>
      </c>
      <c r="R59" s="99">
        <f t="shared" si="36"/>
        <v>0</v>
      </c>
      <c r="S59" s="99">
        <f t="shared" si="36"/>
        <v>0</v>
      </c>
      <c r="T59" s="99">
        <f t="shared" si="36"/>
        <v>0</v>
      </c>
      <c r="U59" s="99">
        <f t="shared" si="36"/>
        <v>0</v>
      </c>
      <c r="V59" s="99">
        <f>+V60</f>
        <v>0</v>
      </c>
      <c r="W59" s="100">
        <f>+W60</f>
        <v>0</v>
      </c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</row>
    <row r="60" spans="2:35" hidden="1" x14ac:dyDescent="0.2">
      <c r="B60" s="111" t="s">
        <v>129</v>
      </c>
      <c r="C60" s="109" t="s">
        <v>130</v>
      </c>
      <c r="D60" s="98"/>
      <c r="E60" s="99">
        <v>0</v>
      </c>
      <c r="F60" s="99">
        <f t="shared" si="0"/>
        <v>0</v>
      </c>
      <c r="G60" s="99">
        <f t="shared" si="1"/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100">
        <f>SUM(H60:V60)</f>
        <v>0</v>
      </c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</row>
    <row r="61" spans="2:35" s="116" customFormat="1" ht="12" hidden="1" customHeight="1" x14ac:dyDescent="0.2">
      <c r="B61" s="103" t="s">
        <v>131</v>
      </c>
      <c r="C61" s="104" t="s">
        <v>119</v>
      </c>
      <c r="D61" s="105"/>
      <c r="E61" s="106">
        <v>60000</v>
      </c>
      <c r="F61" s="106">
        <f t="shared" si="0"/>
        <v>-39000</v>
      </c>
      <c r="G61" s="106">
        <f t="shared" si="1"/>
        <v>21000</v>
      </c>
      <c r="H61" s="106">
        <f t="shared" ref="H61:U62" si="37">+H62</f>
        <v>0</v>
      </c>
      <c r="I61" s="106">
        <f t="shared" si="37"/>
        <v>0</v>
      </c>
      <c r="J61" s="106">
        <f t="shared" si="37"/>
        <v>0</v>
      </c>
      <c r="K61" s="106">
        <f t="shared" si="37"/>
        <v>0</v>
      </c>
      <c r="L61" s="106">
        <f t="shared" si="37"/>
        <v>0</v>
      </c>
      <c r="M61" s="106">
        <f t="shared" si="37"/>
        <v>0</v>
      </c>
      <c r="N61" s="106">
        <f t="shared" si="37"/>
        <v>0</v>
      </c>
      <c r="O61" s="106">
        <f t="shared" si="37"/>
        <v>0</v>
      </c>
      <c r="P61" s="106">
        <f t="shared" si="37"/>
        <v>0</v>
      </c>
      <c r="Q61" s="106">
        <f t="shared" si="37"/>
        <v>0</v>
      </c>
      <c r="R61" s="106">
        <f t="shared" si="37"/>
        <v>0</v>
      </c>
      <c r="S61" s="106">
        <f t="shared" si="37"/>
        <v>0</v>
      </c>
      <c r="T61" s="106">
        <f t="shared" si="37"/>
        <v>0</v>
      </c>
      <c r="U61" s="106">
        <f t="shared" si="37"/>
        <v>0</v>
      </c>
      <c r="V61" s="106">
        <f>+V62</f>
        <v>21000</v>
      </c>
      <c r="W61" s="107">
        <f>+W62</f>
        <v>21000</v>
      </c>
      <c r="X61" s="114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</row>
    <row r="62" spans="2:35" ht="12" hidden="1" customHeight="1" x14ac:dyDescent="0.2">
      <c r="B62" s="96" t="s">
        <v>132</v>
      </c>
      <c r="C62" s="109" t="s">
        <v>64</v>
      </c>
      <c r="D62" s="98"/>
      <c r="E62" s="99">
        <v>60000</v>
      </c>
      <c r="F62" s="99">
        <f t="shared" si="0"/>
        <v>-39000</v>
      </c>
      <c r="G62" s="99">
        <f t="shared" si="1"/>
        <v>21000</v>
      </c>
      <c r="H62" s="99">
        <f t="shared" si="37"/>
        <v>0</v>
      </c>
      <c r="I62" s="99">
        <f t="shared" si="37"/>
        <v>0</v>
      </c>
      <c r="J62" s="99">
        <f t="shared" si="37"/>
        <v>0</v>
      </c>
      <c r="K62" s="99">
        <f t="shared" si="37"/>
        <v>0</v>
      </c>
      <c r="L62" s="99">
        <f t="shared" si="37"/>
        <v>0</v>
      </c>
      <c r="M62" s="99">
        <f t="shared" si="37"/>
        <v>0</v>
      </c>
      <c r="N62" s="99">
        <f t="shared" si="37"/>
        <v>0</v>
      </c>
      <c r="O62" s="99">
        <f t="shared" si="37"/>
        <v>0</v>
      </c>
      <c r="P62" s="99">
        <f t="shared" si="37"/>
        <v>0</v>
      </c>
      <c r="Q62" s="99">
        <f t="shared" si="37"/>
        <v>0</v>
      </c>
      <c r="R62" s="99">
        <f t="shared" si="37"/>
        <v>0</v>
      </c>
      <c r="S62" s="99">
        <f t="shared" si="37"/>
        <v>0</v>
      </c>
      <c r="T62" s="99">
        <f t="shared" si="37"/>
        <v>0</v>
      </c>
      <c r="U62" s="99">
        <f t="shared" si="37"/>
        <v>0</v>
      </c>
      <c r="V62" s="99">
        <f>+V63</f>
        <v>21000</v>
      </c>
      <c r="W62" s="100">
        <f>+W63</f>
        <v>21000</v>
      </c>
      <c r="X62" s="101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</row>
    <row r="63" spans="2:35" s="41" customFormat="1" ht="12" hidden="1" customHeight="1" x14ac:dyDescent="0.2">
      <c r="B63" s="111" t="s">
        <v>133</v>
      </c>
      <c r="C63" s="109" t="s">
        <v>134</v>
      </c>
      <c r="D63" s="98"/>
      <c r="E63" s="99">
        <v>60000</v>
      </c>
      <c r="F63" s="99">
        <f t="shared" si="0"/>
        <v>-39000</v>
      </c>
      <c r="G63" s="99">
        <f t="shared" si="1"/>
        <v>21000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21000</v>
      </c>
      <c r="W63" s="100">
        <f>SUM(H63:V63)</f>
        <v>21000</v>
      </c>
      <c r="X63" s="117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</row>
    <row r="64" spans="2:35" ht="11.25" customHeight="1" x14ac:dyDescent="0.2">
      <c r="B64" s="96" t="s">
        <v>135</v>
      </c>
      <c r="C64" s="109" t="s">
        <v>136</v>
      </c>
      <c r="D64" s="98"/>
      <c r="E64" s="99">
        <v>1456287.41</v>
      </c>
      <c r="F64" s="99">
        <f t="shared" si="0"/>
        <v>1786405.0400000003</v>
      </c>
      <c r="G64" s="99">
        <f t="shared" si="1"/>
        <v>3242692.45</v>
      </c>
      <c r="H64" s="99">
        <f t="shared" ref="H64:W68" si="38">+H65</f>
        <v>0</v>
      </c>
      <c r="I64" s="99">
        <f t="shared" si="38"/>
        <v>2873863.95</v>
      </c>
      <c r="J64" s="99">
        <f t="shared" si="38"/>
        <v>0</v>
      </c>
      <c r="K64" s="99">
        <f t="shared" si="38"/>
        <v>0</v>
      </c>
      <c r="L64" s="99">
        <f t="shared" si="38"/>
        <v>0</v>
      </c>
      <c r="M64" s="99">
        <f t="shared" si="38"/>
        <v>0</v>
      </c>
      <c r="N64" s="99">
        <f t="shared" si="38"/>
        <v>0</v>
      </c>
      <c r="O64" s="99">
        <f t="shared" si="38"/>
        <v>0</v>
      </c>
      <c r="P64" s="99">
        <f t="shared" si="38"/>
        <v>0</v>
      </c>
      <c r="Q64" s="99">
        <f t="shared" si="38"/>
        <v>0</v>
      </c>
      <c r="R64" s="99">
        <f t="shared" si="38"/>
        <v>0</v>
      </c>
      <c r="S64" s="99">
        <f t="shared" si="38"/>
        <v>0</v>
      </c>
      <c r="T64" s="99">
        <f t="shared" si="38"/>
        <v>0</v>
      </c>
      <c r="U64" s="99">
        <f t="shared" si="38"/>
        <v>0</v>
      </c>
      <c r="V64" s="99">
        <f t="shared" si="38"/>
        <v>368828.5</v>
      </c>
      <c r="W64" s="100">
        <f t="shared" si="38"/>
        <v>3242692.45</v>
      </c>
      <c r="X64" s="101">
        <v>270224.37</v>
      </c>
      <c r="Y64" s="101">
        <v>270224.37</v>
      </c>
      <c r="Z64" s="101">
        <v>270224.37</v>
      </c>
      <c r="AA64" s="101">
        <v>270224.37</v>
      </c>
      <c r="AB64" s="101">
        <v>270224.37</v>
      </c>
      <c r="AC64" s="101">
        <v>270224.37</v>
      </c>
      <c r="AD64" s="101">
        <v>270224.37</v>
      </c>
      <c r="AE64" s="101">
        <v>270224.37</v>
      </c>
      <c r="AF64" s="101">
        <v>270224.37</v>
      </c>
      <c r="AG64" s="101">
        <v>270224.37</v>
      </c>
      <c r="AH64" s="101">
        <v>270224.37</v>
      </c>
      <c r="AI64" s="101">
        <v>270224.38</v>
      </c>
    </row>
    <row r="65" spans="2:35" s="116" customFormat="1" ht="12" hidden="1" customHeight="1" x14ac:dyDescent="0.2">
      <c r="B65" s="103" t="s">
        <v>137</v>
      </c>
      <c r="C65" s="119" t="s">
        <v>138</v>
      </c>
      <c r="D65" s="105"/>
      <c r="E65" s="120">
        <v>1456287.41</v>
      </c>
      <c r="F65" s="120">
        <f t="shared" si="0"/>
        <v>1786405.0400000003</v>
      </c>
      <c r="G65" s="120">
        <f t="shared" si="1"/>
        <v>3242692.45</v>
      </c>
      <c r="H65" s="120">
        <f>+H66+H68</f>
        <v>0</v>
      </c>
      <c r="I65" s="120">
        <f t="shared" ref="I65:V65" si="39">+I66+I68</f>
        <v>2873863.95</v>
      </c>
      <c r="J65" s="120">
        <f t="shared" si="39"/>
        <v>0</v>
      </c>
      <c r="K65" s="120">
        <f t="shared" si="39"/>
        <v>0</v>
      </c>
      <c r="L65" s="120">
        <f t="shared" si="39"/>
        <v>0</v>
      </c>
      <c r="M65" s="120">
        <f t="shared" si="39"/>
        <v>0</v>
      </c>
      <c r="N65" s="120">
        <f t="shared" si="39"/>
        <v>0</v>
      </c>
      <c r="O65" s="120">
        <f t="shared" si="39"/>
        <v>0</v>
      </c>
      <c r="P65" s="120">
        <f t="shared" si="39"/>
        <v>0</v>
      </c>
      <c r="Q65" s="120">
        <f t="shared" si="39"/>
        <v>0</v>
      </c>
      <c r="R65" s="120">
        <f t="shared" si="39"/>
        <v>0</v>
      </c>
      <c r="S65" s="120">
        <f t="shared" si="39"/>
        <v>0</v>
      </c>
      <c r="T65" s="120">
        <f t="shared" si="39"/>
        <v>0</v>
      </c>
      <c r="U65" s="120">
        <f t="shared" si="39"/>
        <v>0</v>
      </c>
      <c r="V65" s="120">
        <f t="shared" si="39"/>
        <v>368828.5</v>
      </c>
      <c r="W65" s="121">
        <f>+W66+W68</f>
        <v>3242692.45</v>
      </c>
      <c r="X65" s="114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</row>
    <row r="66" spans="2:35" ht="12" hidden="1" customHeight="1" x14ac:dyDescent="0.2">
      <c r="B66" s="96" t="s">
        <v>139</v>
      </c>
      <c r="C66" s="122" t="s">
        <v>64</v>
      </c>
      <c r="D66" s="98"/>
      <c r="E66" s="123">
        <v>1456287.41</v>
      </c>
      <c r="F66" s="123">
        <f t="shared" si="0"/>
        <v>1417576.5400000003</v>
      </c>
      <c r="G66" s="123">
        <f t="shared" si="1"/>
        <v>2873863.95</v>
      </c>
      <c r="H66" s="123">
        <f t="shared" si="38"/>
        <v>0</v>
      </c>
      <c r="I66" s="123">
        <f t="shared" si="38"/>
        <v>2873863.95</v>
      </c>
      <c r="J66" s="123">
        <f t="shared" si="38"/>
        <v>0</v>
      </c>
      <c r="K66" s="123">
        <f t="shared" si="38"/>
        <v>0</v>
      </c>
      <c r="L66" s="123">
        <f t="shared" si="38"/>
        <v>0</v>
      </c>
      <c r="M66" s="123">
        <f t="shared" si="38"/>
        <v>0</v>
      </c>
      <c r="N66" s="123">
        <f t="shared" si="38"/>
        <v>0</v>
      </c>
      <c r="O66" s="123">
        <f t="shared" si="38"/>
        <v>0</v>
      </c>
      <c r="P66" s="123">
        <f t="shared" si="38"/>
        <v>0</v>
      </c>
      <c r="Q66" s="123">
        <f t="shared" si="38"/>
        <v>0</v>
      </c>
      <c r="R66" s="123">
        <f t="shared" si="38"/>
        <v>0</v>
      </c>
      <c r="S66" s="123">
        <f t="shared" si="38"/>
        <v>0</v>
      </c>
      <c r="T66" s="123">
        <f t="shared" si="38"/>
        <v>0</v>
      </c>
      <c r="U66" s="123">
        <f t="shared" si="38"/>
        <v>0</v>
      </c>
      <c r="V66" s="123">
        <f t="shared" si="38"/>
        <v>0</v>
      </c>
      <c r="W66" s="124">
        <f t="shared" si="38"/>
        <v>2873863.95</v>
      </c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</row>
    <row r="67" spans="2:35" s="41" customFormat="1" ht="12" hidden="1" customHeight="1" x14ac:dyDescent="0.2">
      <c r="B67" s="111" t="s">
        <v>140</v>
      </c>
      <c r="C67" s="109" t="s">
        <v>138</v>
      </c>
      <c r="D67" s="98"/>
      <c r="E67" s="99">
        <v>1456287.41</v>
      </c>
      <c r="F67" s="99">
        <f t="shared" si="0"/>
        <v>1417576.5400000003</v>
      </c>
      <c r="G67" s="99">
        <f t="shared" si="1"/>
        <v>2873863.95</v>
      </c>
      <c r="H67" s="99">
        <v>0</v>
      </c>
      <c r="I67" s="99">
        <f>1500000+692863.95+1000000+500000-819000</f>
        <v>2873863.95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100">
        <f>SUM(H67:V67)</f>
        <v>2873863.95</v>
      </c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</row>
    <row r="68" spans="2:35" ht="12" hidden="1" customHeight="1" x14ac:dyDescent="0.2">
      <c r="B68" s="96" t="s">
        <v>141</v>
      </c>
      <c r="C68" s="122" t="s">
        <v>68</v>
      </c>
      <c r="D68" s="98"/>
      <c r="E68" s="123">
        <v>1456287.41</v>
      </c>
      <c r="F68" s="123">
        <f t="shared" si="0"/>
        <v>-1087458.9099999999</v>
      </c>
      <c r="G68" s="123">
        <f t="shared" si="1"/>
        <v>368828.5</v>
      </c>
      <c r="H68" s="123">
        <f t="shared" si="38"/>
        <v>0</v>
      </c>
      <c r="I68" s="123">
        <f t="shared" si="38"/>
        <v>0</v>
      </c>
      <c r="J68" s="123">
        <f t="shared" si="38"/>
        <v>0</v>
      </c>
      <c r="K68" s="123">
        <f t="shared" si="38"/>
        <v>0</v>
      </c>
      <c r="L68" s="123">
        <f t="shared" si="38"/>
        <v>0</v>
      </c>
      <c r="M68" s="123">
        <f t="shared" si="38"/>
        <v>0</v>
      </c>
      <c r="N68" s="123">
        <f t="shared" si="38"/>
        <v>0</v>
      </c>
      <c r="O68" s="123">
        <f t="shared" si="38"/>
        <v>0</v>
      </c>
      <c r="P68" s="123">
        <f t="shared" si="38"/>
        <v>0</v>
      </c>
      <c r="Q68" s="123">
        <f t="shared" si="38"/>
        <v>0</v>
      </c>
      <c r="R68" s="123">
        <f t="shared" si="38"/>
        <v>0</v>
      </c>
      <c r="S68" s="123">
        <f t="shared" si="38"/>
        <v>0</v>
      </c>
      <c r="T68" s="123">
        <f t="shared" si="38"/>
        <v>0</v>
      </c>
      <c r="U68" s="123">
        <f t="shared" si="38"/>
        <v>0</v>
      </c>
      <c r="V68" s="123">
        <f t="shared" si="38"/>
        <v>368828.5</v>
      </c>
      <c r="W68" s="124">
        <f t="shared" si="38"/>
        <v>368828.5</v>
      </c>
      <c r="X68" s="101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</row>
    <row r="69" spans="2:35" ht="12" hidden="1" customHeight="1" x14ac:dyDescent="0.2">
      <c r="B69" s="111" t="s">
        <v>142</v>
      </c>
      <c r="C69" s="109" t="s">
        <v>138</v>
      </c>
      <c r="D69" s="98"/>
      <c r="E69" s="99">
        <v>1456287.41</v>
      </c>
      <c r="F69" s="99">
        <f t="shared" si="0"/>
        <v>-1087458.9099999999</v>
      </c>
      <c r="G69" s="99">
        <f t="shared" si="1"/>
        <v>368828.5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f>133767.45+284000-27000-21938.95</f>
        <v>368828.5</v>
      </c>
      <c r="W69" s="100">
        <f>SUM(H69:V69)</f>
        <v>368828.5</v>
      </c>
      <c r="X69" s="101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</row>
    <row r="70" spans="2:35" ht="11.25" customHeight="1" x14ac:dyDescent="0.2">
      <c r="B70" s="91" t="s">
        <v>143</v>
      </c>
      <c r="C70" s="92" t="s">
        <v>144</v>
      </c>
      <c r="D70" s="98"/>
      <c r="E70" s="123">
        <v>11107300.699999999</v>
      </c>
      <c r="F70" s="123">
        <f t="shared" si="0"/>
        <v>5004752.9800000004</v>
      </c>
      <c r="G70" s="123">
        <f t="shared" si="1"/>
        <v>16112053.68</v>
      </c>
      <c r="H70" s="123">
        <f t="shared" ref="H70:W70" si="40">+H71+H126+H139+H172+H190+H198+H209+H214</f>
        <v>638000</v>
      </c>
      <c r="I70" s="123">
        <f t="shared" si="40"/>
        <v>1760700</v>
      </c>
      <c r="J70" s="123">
        <f t="shared" si="40"/>
        <v>1454000</v>
      </c>
      <c r="K70" s="123">
        <f t="shared" si="40"/>
        <v>0</v>
      </c>
      <c r="L70" s="123">
        <f t="shared" si="40"/>
        <v>1275500</v>
      </c>
      <c r="M70" s="123">
        <f t="shared" si="40"/>
        <v>348000</v>
      </c>
      <c r="N70" s="123">
        <f t="shared" si="40"/>
        <v>181500</v>
      </c>
      <c r="O70" s="123">
        <f t="shared" si="40"/>
        <v>286300</v>
      </c>
      <c r="P70" s="123">
        <f t="shared" si="40"/>
        <v>178600</v>
      </c>
      <c r="Q70" s="123">
        <f t="shared" si="40"/>
        <v>296000</v>
      </c>
      <c r="R70" s="123">
        <f t="shared" si="40"/>
        <v>5244686.2300000004</v>
      </c>
      <c r="S70" s="123">
        <f t="shared" si="40"/>
        <v>1060000</v>
      </c>
      <c r="T70" s="123">
        <f t="shared" si="40"/>
        <v>1775000</v>
      </c>
      <c r="U70" s="123">
        <f t="shared" si="40"/>
        <v>4500</v>
      </c>
      <c r="V70" s="123">
        <f t="shared" si="40"/>
        <v>1609267.45</v>
      </c>
      <c r="W70" s="93">
        <f t="shared" si="40"/>
        <v>16112053.68</v>
      </c>
      <c r="X70" s="94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</row>
    <row r="71" spans="2:35" ht="21.75" customHeight="1" x14ac:dyDescent="0.2">
      <c r="B71" s="96" t="s">
        <v>145</v>
      </c>
      <c r="C71" s="97" t="s">
        <v>146</v>
      </c>
      <c r="D71" s="98"/>
      <c r="E71" s="99">
        <v>4581620.16</v>
      </c>
      <c r="F71" s="99">
        <f t="shared" si="0"/>
        <v>3203879.84</v>
      </c>
      <c r="G71" s="99">
        <f t="shared" si="1"/>
        <v>7785500</v>
      </c>
      <c r="H71" s="99">
        <f t="shared" ref="H71:W71" si="41">+H72+H81+H100+H109+H117</f>
        <v>579000</v>
      </c>
      <c r="I71" s="99">
        <f t="shared" si="41"/>
        <v>1410200</v>
      </c>
      <c r="J71" s="99">
        <f t="shared" si="41"/>
        <v>515500</v>
      </c>
      <c r="K71" s="99">
        <f t="shared" si="41"/>
        <v>0</v>
      </c>
      <c r="L71" s="99">
        <f t="shared" si="41"/>
        <v>1094500</v>
      </c>
      <c r="M71" s="99">
        <f t="shared" si="41"/>
        <v>333000</v>
      </c>
      <c r="N71" s="99">
        <f t="shared" si="41"/>
        <v>138500</v>
      </c>
      <c r="O71" s="99">
        <f t="shared" si="41"/>
        <v>144000</v>
      </c>
      <c r="P71" s="99">
        <f t="shared" si="41"/>
        <v>165500</v>
      </c>
      <c r="Q71" s="99">
        <f t="shared" si="41"/>
        <v>228500</v>
      </c>
      <c r="R71" s="99">
        <f t="shared" si="41"/>
        <v>444300</v>
      </c>
      <c r="S71" s="99">
        <f t="shared" si="41"/>
        <v>1060000</v>
      </c>
      <c r="T71" s="99">
        <f t="shared" si="41"/>
        <v>1621000</v>
      </c>
      <c r="U71" s="99">
        <f t="shared" si="41"/>
        <v>4500</v>
      </c>
      <c r="V71" s="99">
        <f t="shared" si="41"/>
        <v>47000</v>
      </c>
      <c r="W71" s="100">
        <f t="shared" si="41"/>
        <v>7785500</v>
      </c>
      <c r="X71" s="101">
        <v>648791.67000000004</v>
      </c>
      <c r="Y71" s="101">
        <v>648791.67000000004</v>
      </c>
      <c r="Z71" s="101">
        <v>648791.67000000004</v>
      </c>
      <c r="AA71" s="101">
        <v>648791.67000000004</v>
      </c>
      <c r="AB71" s="101">
        <v>648791.67000000004</v>
      </c>
      <c r="AC71" s="101">
        <v>648791.67000000004</v>
      </c>
      <c r="AD71" s="101">
        <v>648791.67000000004</v>
      </c>
      <c r="AE71" s="101">
        <v>648791.67000000004</v>
      </c>
      <c r="AF71" s="101">
        <v>648791.67000000004</v>
      </c>
      <c r="AG71" s="101">
        <v>648791.67000000004</v>
      </c>
      <c r="AH71" s="101">
        <v>648791.67000000004</v>
      </c>
      <c r="AI71" s="101">
        <v>648791.63</v>
      </c>
    </row>
    <row r="72" spans="2:35" s="116" customFormat="1" ht="12" hidden="1" customHeight="1" x14ac:dyDescent="0.2">
      <c r="B72" s="103" t="s">
        <v>147</v>
      </c>
      <c r="C72" s="104" t="s">
        <v>148</v>
      </c>
      <c r="D72" s="105"/>
      <c r="E72" s="106">
        <v>3274099.2</v>
      </c>
      <c r="F72" s="106">
        <f t="shared" si="0"/>
        <v>-764799.20000000019</v>
      </c>
      <c r="G72" s="106">
        <f t="shared" si="1"/>
        <v>2509300</v>
      </c>
      <c r="H72" s="106">
        <f t="shared" ref="H72:U72" si="42">+H73+H75+H78</f>
        <v>114000</v>
      </c>
      <c r="I72" s="106">
        <f t="shared" si="42"/>
        <v>134000</v>
      </c>
      <c r="J72" s="106">
        <f t="shared" si="42"/>
        <v>246500</v>
      </c>
      <c r="K72" s="106">
        <f t="shared" si="42"/>
        <v>0</v>
      </c>
      <c r="L72" s="106">
        <f t="shared" si="42"/>
        <v>881000</v>
      </c>
      <c r="M72" s="106">
        <f t="shared" si="42"/>
        <v>300000</v>
      </c>
      <c r="N72" s="106">
        <f t="shared" si="42"/>
        <v>70000</v>
      </c>
      <c r="O72" s="106">
        <f t="shared" si="42"/>
        <v>77500</v>
      </c>
      <c r="P72" s="106">
        <f t="shared" si="42"/>
        <v>110500</v>
      </c>
      <c r="Q72" s="106">
        <f t="shared" si="42"/>
        <v>177500</v>
      </c>
      <c r="R72" s="106">
        <f t="shared" si="42"/>
        <v>232300</v>
      </c>
      <c r="S72" s="106">
        <f t="shared" si="42"/>
        <v>99000</v>
      </c>
      <c r="T72" s="106">
        <f t="shared" si="42"/>
        <v>32000</v>
      </c>
      <c r="U72" s="106">
        <f t="shared" si="42"/>
        <v>4500</v>
      </c>
      <c r="V72" s="106">
        <f>+V73+V75+V78</f>
        <v>30500</v>
      </c>
      <c r="W72" s="107">
        <f>+W73+W75+W78</f>
        <v>2509300</v>
      </c>
      <c r="X72" s="114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</row>
    <row r="73" spans="2:35" ht="12" hidden="1" customHeight="1" x14ac:dyDescent="0.2">
      <c r="B73" s="96" t="s">
        <v>149</v>
      </c>
      <c r="C73" s="109" t="s">
        <v>64</v>
      </c>
      <c r="D73" s="98"/>
      <c r="E73" s="99">
        <v>0</v>
      </c>
      <c r="F73" s="99">
        <f t="shared" si="0"/>
        <v>368000</v>
      </c>
      <c r="G73" s="99">
        <f t="shared" si="1"/>
        <v>368000</v>
      </c>
      <c r="H73" s="99">
        <f t="shared" ref="H73:U73" si="43">+H74</f>
        <v>0</v>
      </c>
      <c r="I73" s="99">
        <f t="shared" si="43"/>
        <v>0</v>
      </c>
      <c r="J73" s="99">
        <f t="shared" si="43"/>
        <v>0</v>
      </c>
      <c r="K73" s="99">
        <f t="shared" si="43"/>
        <v>0</v>
      </c>
      <c r="L73" s="99">
        <f t="shared" si="43"/>
        <v>0</v>
      </c>
      <c r="M73" s="99">
        <f t="shared" si="43"/>
        <v>0</v>
      </c>
      <c r="N73" s="99">
        <f t="shared" si="43"/>
        <v>0</v>
      </c>
      <c r="O73" s="99">
        <f t="shared" si="43"/>
        <v>0</v>
      </c>
      <c r="P73" s="99">
        <f t="shared" si="43"/>
        <v>0</v>
      </c>
      <c r="Q73" s="99">
        <f t="shared" si="43"/>
        <v>148000</v>
      </c>
      <c r="R73" s="99">
        <f t="shared" si="43"/>
        <v>220000</v>
      </c>
      <c r="S73" s="99">
        <f t="shared" si="43"/>
        <v>0</v>
      </c>
      <c r="T73" s="99">
        <f t="shared" si="43"/>
        <v>0</v>
      </c>
      <c r="U73" s="99">
        <f t="shared" si="43"/>
        <v>0</v>
      </c>
      <c r="V73" s="99">
        <f>+V74</f>
        <v>0</v>
      </c>
      <c r="W73" s="100">
        <f>+W74</f>
        <v>368000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</row>
    <row r="74" spans="2:35" s="41" customFormat="1" ht="12" hidden="1" customHeight="1" x14ac:dyDescent="0.2">
      <c r="B74" s="111" t="s">
        <v>150</v>
      </c>
      <c r="C74" s="109" t="s">
        <v>151</v>
      </c>
      <c r="D74" s="98"/>
      <c r="E74" s="99">
        <v>0</v>
      </c>
      <c r="F74" s="99">
        <f t="shared" si="0"/>
        <v>368000</v>
      </c>
      <c r="G74" s="99">
        <f t="shared" si="1"/>
        <v>368000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148000</v>
      </c>
      <c r="R74" s="99">
        <v>220000</v>
      </c>
      <c r="S74" s="99">
        <v>0</v>
      </c>
      <c r="T74" s="99">
        <v>0</v>
      </c>
      <c r="U74" s="99">
        <v>0</v>
      </c>
      <c r="V74" s="99">
        <v>0</v>
      </c>
      <c r="W74" s="100">
        <f>SUM(H74:V74)</f>
        <v>368000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</row>
    <row r="75" spans="2:35" ht="12" hidden="1" customHeight="1" x14ac:dyDescent="0.2">
      <c r="B75" s="96" t="s">
        <v>152</v>
      </c>
      <c r="C75" s="109" t="s">
        <v>68</v>
      </c>
      <c r="D75" s="98"/>
      <c r="E75" s="99">
        <v>93589.45</v>
      </c>
      <c r="F75" s="99">
        <f t="shared" si="0"/>
        <v>-63089.45</v>
      </c>
      <c r="G75" s="99">
        <f t="shared" si="1"/>
        <v>30500</v>
      </c>
      <c r="H75" s="99">
        <f t="shared" ref="H75:U75" si="44">+H76+H77</f>
        <v>0</v>
      </c>
      <c r="I75" s="99">
        <f t="shared" si="44"/>
        <v>0</v>
      </c>
      <c r="J75" s="99">
        <f t="shared" si="44"/>
        <v>0</v>
      </c>
      <c r="K75" s="99">
        <f t="shared" si="44"/>
        <v>0</v>
      </c>
      <c r="L75" s="99">
        <f t="shared" si="44"/>
        <v>0</v>
      </c>
      <c r="M75" s="99">
        <f t="shared" si="44"/>
        <v>0</v>
      </c>
      <c r="N75" s="99">
        <f t="shared" si="44"/>
        <v>0</v>
      </c>
      <c r="O75" s="99">
        <f t="shared" si="44"/>
        <v>0</v>
      </c>
      <c r="P75" s="99">
        <f t="shared" si="44"/>
        <v>0</v>
      </c>
      <c r="Q75" s="99">
        <f t="shared" si="44"/>
        <v>0</v>
      </c>
      <c r="R75" s="99">
        <f t="shared" si="44"/>
        <v>0</v>
      </c>
      <c r="S75" s="99">
        <f t="shared" si="44"/>
        <v>0</v>
      </c>
      <c r="T75" s="99">
        <f t="shared" si="44"/>
        <v>0</v>
      </c>
      <c r="U75" s="99">
        <f t="shared" si="44"/>
        <v>0</v>
      </c>
      <c r="V75" s="99">
        <f>+V76+V77</f>
        <v>30500</v>
      </c>
      <c r="W75" s="100">
        <f>+W76+W77</f>
        <v>30500</v>
      </c>
      <c r="X75" s="101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</row>
    <row r="76" spans="2:35" s="41" customFormat="1" ht="12" hidden="1" customHeight="1" x14ac:dyDescent="0.2">
      <c r="B76" s="111" t="s">
        <v>153</v>
      </c>
      <c r="C76" s="109" t="s">
        <v>151</v>
      </c>
      <c r="D76" s="98"/>
      <c r="E76" s="99">
        <v>45523.81</v>
      </c>
      <c r="F76" s="99">
        <f t="shared" si="0"/>
        <v>-39023.81</v>
      </c>
      <c r="G76" s="99">
        <f t="shared" si="1"/>
        <v>6500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6500</v>
      </c>
      <c r="W76" s="100">
        <f t="shared" ref="W76:W77" si="45">SUM(H76:V76)</f>
        <v>6500</v>
      </c>
      <c r="X76" s="117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</row>
    <row r="77" spans="2:35" s="41" customFormat="1" ht="12" hidden="1" customHeight="1" x14ac:dyDescent="0.2">
      <c r="B77" s="111" t="s">
        <v>154</v>
      </c>
      <c r="C77" s="109" t="s">
        <v>155</v>
      </c>
      <c r="D77" s="98"/>
      <c r="E77" s="99">
        <v>48065.64</v>
      </c>
      <c r="F77" s="99">
        <f t="shared" si="0"/>
        <v>-24065.64</v>
      </c>
      <c r="G77" s="99">
        <f t="shared" si="1"/>
        <v>24000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24000</v>
      </c>
      <c r="W77" s="100">
        <f t="shared" si="45"/>
        <v>24000</v>
      </c>
      <c r="X77" s="117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</row>
    <row r="78" spans="2:35" s="41" customFormat="1" ht="12" hidden="1" customHeight="1" x14ac:dyDescent="0.2">
      <c r="B78" s="96" t="s">
        <v>156</v>
      </c>
      <c r="C78" s="109" t="s">
        <v>72</v>
      </c>
      <c r="D78" s="98"/>
      <c r="E78" s="99">
        <v>3180509.75</v>
      </c>
      <c r="F78" s="99">
        <f t="shared" ref="F78:F158" si="46">+G78-E78</f>
        <v>-1069709.75</v>
      </c>
      <c r="G78" s="99">
        <f t="shared" ref="G78:G158" si="47">+W78</f>
        <v>2110800</v>
      </c>
      <c r="H78" s="99">
        <f t="shared" ref="H78:U78" si="48">+H79+H80</f>
        <v>114000</v>
      </c>
      <c r="I78" s="99">
        <f t="shared" si="48"/>
        <v>134000</v>
      </c>
      <c r="J78" s="99">
        <f t="shared" si="48"/>
        <v>246500</v>
      </c>
      <c r="K78" s="99">
        <f t="shared" si="48"/>
        <v>0</v>
      </c>
      <c r="L78" s="99">
        <f t="shared" si="48"/>
        <v>881000</v>
      </c>
      <c r="M78" s="99">
        <f t="shared" si="48"/>
        <v>300000</v>
      </c>
      <c r="N78" s="99">
        <f t="shared" si="48"/>
        <v>70000</v>
      </c>
      <c r="O78" s="99">
        <f t="shared" si="48"/>
        <v>77500</v>
      </c>
      <c r="P78" s="99">
        <f t="shared" si="48"/>
        <v>110500</v>
      </c>
      <c r="Q78" s="99">
        <f t="shared" si="48"/>
        <v>29500</v>
      </c>
      <c r="R78" s="99">
        <f t="shared" si="48"/>
        <v>12300</v>
      </c>
      <c r="S78" s="99">
        <f t="shared" si="48"/>
        <v>99000</v>
      </c>
      <c r="T78" s="99">
        <f t="shared" si="48"/>
        <v>32000</v>
      </c>
      <c r="U78" s="99">
        <f t="shared" si="48"/>
        <v>4500</v>
      </c>
      <c r="V78" s="99">
        <f>+V79+V80</f>
        <v>0</v>
      </c>
      <c r="W78" s="100">
        <f>+W79+W80</f>
        <v>2110800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</row>
    <row r="79" spans="2:35" s="41" customFormat="1" hidden="1" x14ac:dyDescent="0.2">
      <c r="B79" s="111" t="s">
        <v>157</v>
      </c>
      <c r="C79" s="109" t="s">
        <v>151</v>
      </c>
      <c r="D79" s="98"/>
      <c r="E79" s="99" t="e">
        <f>+#REF!</f>
        <v>#REF!</v>
      </c>
      <c r="F79" s="99" t="e">
        <f t="shared" si="46"/>
        <v>#REF!</v>
      </c>
      <c r="G79" s="99">
        <f t="shared" si="47"/>
        <v>1293500</v>
      </c>
      <c r="H79" s="99">
        <v>57500</v>
      </c>
      <c r="I79" s="99">
        <v>91000</v>
      </c>
      <c r="J79" s="99">
        <v>147500</v>
      </c>
      <c r="K79" s="99">
        <v>0</v>
      </c>
      <c r="L79" s="99">
        <v>574000</v>
      </c>
      <c r="M79" s="99">
        <v>144500</v>
      </c>
      <c r="N79" s="99">
        <v>58000</v>
      </c>
      <c r="O79" s="99">
        <v>37000</v>
      </c>
      <c r="P79" s="99">
        <v>50500</v>
      </c>
      <c r="Q79" s="99">
        <v>4000</v>
      </c>
      <c r="R79" s="99">
        <v>10000</v>
      </c>
      <c r="S79" s="99">
        <v>87000</v>
      </c>
      <c r="T79" s="99">
        <v>30500</v>
      </c>
      <c r="U79" s="99">
        <v>2000</v>
      </c>
      <c r="V79" s="99">
        <v>0</v>
      </c>
      <c r="W79" s="100">
        <f t="shared" ref="W79:W80" si="49">SUM(H79:V79)</f>
        <v>1293500</v>
      </c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</row>
    <row r="80" spans="2:35" s="41" customFormat="1" hidden="1" x14ac:dyDescent="0.2">
      <c r="B80" s="111" t="s">
        <v>158</v>
      </c>
      <c r="C80" s="109" t="s">
        <v>155</v>
      </c>
      <c r="D80" s="98"/>
      <c r="E80" s="99" t="e">
        <f>+#REF!</f>
        <v>#REF!</v>
      </c>
      <c r="F80" s="99" t="e">
        <f t="shared" si="46"/>
        <v>#REF!</v>
      </c>
      <c r="G80" s="99">
        <f t="shared" si="47"/>
        <v>817300</v>
      </c>
      <c r="H80" s="99">
        <v>56500</v>
      </c>
      <c r="I80" s="99">
        <v>43000</v>
      </c>
      <c r="J80" s="99">
        <v>99000</v>
      </c>
      <c r="K80" s="99">
        <v>0</v>
      </c>
      <c r="L80" s="99">
        <f>298000+9000</f>
        <v>307000</v>
      </c>
      <c r="M80" s="99">
        <v>155500</v>
      </c>
      <c r="N80" s="99">
        <v>12000</v>
      </c>
      <c r="O80" s="99">
        <v>40500</v>
      </c>
      <c r="P80" s="99">
        <v>60000</v>
      </c>
      <c r="Q80" s="99">
        <v>25500</v>
      </c>
      <c r="R80" s="99">
        <v>2300</v>
      </c>
      <c r="S80" s="99">
        <v>12000</v>
      </c>
      <c r="T80" s="99">
        <v>1500</v>
      </c>
      <c r="U80" s="99">
        <v>2500</v>
      </c>
      <c r="V80" s="99">
        <v>0</v>
      </c>
      <c r="W80" s="100">
        <f t="shared" si="49"/>
        <v>817300</v>
      </c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</row>
    <row r="81" spans="2:35" s="116" customFormat="1" ht="12" hidden="1" customHeight="1" x14ac:dyDescent="0.2">
      <c r="B81" s="103" t="s">
        <v>159</v>
      </c>
      <c r="C81" s="104" t="s">
        <v>160</v>
      </c>
      <c r="D81" s="105"/>
      <c r="E81" s="106">
        <v>1113569.8700000001</v>
      </c>
      <c r="F81" s="106">
        <f t="shared" si="46"/>
        <v>-798869.87000000011</v>
      </c>
      <c r="G81" s="106">
        <f t="shared" si="47"/>
        <v>314700</v>
      </c>
      <c r="H81" s="106">
        <f t="shared" ref="H81:U81" si="50">+H82+H88+H92</f>
        <v>0</v>
      </c>
      <c r="I81" s="106">
        <f t="shared" si="50"/>
        <v>195200</v>
      </c>
      <c r="J81" s="106">
        <f t="shared" si="50"/>
        <v>9000</v>
      </c>
      <c r="K81" s="106">
        <f t="shared" si="50"/>
        <v>0</v>
      </c>
      <c r="L81" s="106">
        <f t="shared" si="50"/>
        <v>61000</v>
      </c>
      <c r="M81" s="106">
        <f t="shared" si="50"/>
        <v>0</v>
      </c>
      <c r="N81" s="106">
        <f t="shared" si="50"/>
        <v>0</v>
      </c>
      <c r="O81" s="106">
        <f t="shared" si="50"/>
        <v>0</v>
      </c>
      <c r="P81" s="106">
        <f t="shared" si="50"/>
        <v>37000</v>
      </c>
      <c r="Q81" s="106">
        <f t="shared" si="50"/>
        <v>0</v>
      </c>
      <c r="R81" s="106">
        <f t="shared" si="50"/>
        <v>0</v>
      </c>
      <c r="S81" s="106">
        <f t="shared" si="50"/>
        <v>0</v>
      </c>
      <c r="T81" s="106">
        <f t="shared" si="50"/>
        <v>0</v>
      </c>
      <c r="U81" s="106">
        <f t="shared" si="50"/>
        <v>0</v>
      </c>
      <c r="V81" s="106">
        <f>+V82+V88+V92</f>
        <v>12500</v>
      </c>
      <c r="W81" s="107">
        <f>+W82+W88+W92</f>
        <v>314700</v>
      </c>
      <c r="X81" s="114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</row>
    <row r="82" spans="2:35" ht="12" hidden="1" customHeight="1" x14ac:dyDescent="0.2">
      <c r="B82" s="96" t="s">
        <v>161</v>
      </c>
      <c r="C82" s="109" t="s">
        <v>64</v>
      </c>
      <c r="D82" s="98"/>
      <c r="E82" s="99">
        <v>663637.1</v>
      </c>
      <c r="F82" s="99">
        <f t="shared" si="46"/>
        <v>-570137.1</v>
      </c>
      <c r="G82" s="99">
        <f t="shared" si="47"/>
        <v>93500</v>
      </c>
      <c r="H82" s="99">
        <f t="shared" ref="H82:U82" si="51">+H83+H84+H85+H86+H87</f>
        <v>0</v>
      </c>
      <c r="I82" s="99">
        <f t="shared" si="51"/>
        <v>31000</v>
      </c>
      <c r="J82" s="99">
        <f t="shared" si="51"/>
        <v>9000</v>
      </c>
      <c r="K82" s="99">
        <f t="shared" si="51"/>
        <v>0</v>
      </c>
      <c r="L82" s="99">
        <f t="shared" si="51"/>
        <v>53500</v>
      </c>
      <c r="M82" s="99">
        <f t="shared" si="51"/>
        <v>0</v>
      </c>
      <c r="N82" s="99">
        <f t="shared" si="51"/>
        <v>0</v>
      </c>
      <c r="O82" s="99">
        <f t="shared" si="51"/>
        <v>0</v>
      </c>
      <c r="P82" s="99">
        <f t="shared" si="51"/>
        <v>0</v>
      </c>
      <c r="Q82" s="99">
        <f t="shared" si="51"/>
        <v>0</v>
      </c>
      <c r="R82" s="99">
        <f t="shared" si="51"/>
        <v>0</v>
      </c>
      <c r="S82" s="99">
        <f t="shared" si="51"/>
        <v>0</v>
      </c>
      <c r="T82" s="99">
        <f t="shared" si="51"/>
        <v>0</v>
      </c>
      <c r="U82" s="99">
        <f t="shared" si="51"/>
        <v>0</v>
      </c>
      <c r="V82" s="99">
        <f>+V83+V84+V85+V86+V87</f>
        <v>0</v>
      </c>
      <c r="W82" s="100">
        <f>+W83+W84+W85+W86+W87</f>
        <v>93500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</row>
    <row r="83" spans="2:35" ht="12" hidden="1" customHeight="1" x14ac:dyDescent="0.2">
      <c r="B83" s="111" t="s">
        <v>162</v>
      </c>
      <c r="C83" s="109" t="s">
        <v>163</v>
      </c>
      <c r="D83" s="98"/>
      <c r="E83" s="99">
        <v>42856.63</v>
      </c>
      <c r="F83" s="99">
        <f t="shared" si="46"/>
        <v>-42856.63</v>
      </c>
      <c r="G83" s="99">
        <f t="shared" si="47"/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100">
        <f t="shared" ref="W83:W87" si="52">SUM(H83:V83)</f>
        <v>0</v>
      </c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</row>
    <row r="84" spans="2:35" ht="12" hidden="1" customHeight="1" x14ac:dyDescent="0.2">
      <c r="B84" s="111" t="s">
        <v>164</v>
      </c>
      <c r="C84" s="109" t="s">
        <v>165</v>
      </c>
      <c r="D84" s="98"/>
      <c r="E84" s="99">
        <v>25000</v>
      </c>
      <c r="F84" s="99">
        <f t="shared" si="46"/>
        <v>-25000</v>
      </c>
      <c r="G84" s="99">
        <f t="shared" si="47"/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100">
        <f t="shared" si="52"/>
        <v>0</v>
      </c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</row>
    <row r="85" spans="2:35" ht="12" hidden="1" customHeight="1" x14ac:dyDescent="0.2">
      <c r="B85" s="111" t="s">
        <v>166</v>
      </c>
      <c r="C85" s="109" t="s">
        <v>167</v>
      </c>
      <c r="D85" s="98"/>
      <c r="E85" s="99">
        <v>247894.83</v>
      </c>
      <c r="F85" s="99">
        <f t="shared" si="46"/>
        <v>-247894.83</v>
      </c>
      <c r="G85" s="99">
        <f t="shared" si="47"/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100">
        <f t="shared" si="52"/>
        <v>0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</row>
    <row r="86" spans="2:35" s="41" customFormat="1" ht="12" hidden="1" customHeight="1" x14ac:dyDescent="0.2">
      <c r="B86" s="111" t="s">
        <v>168</v>
      </c>
      <c r="C86" s="109" t="s">
        <v>169</v>
      </c>
      <c r="D86" s="98"/>
      <c r="E86" s="99">
        <v>282885.64</v>
      </c>
      <c r="F86" s="99">
        <f t="shared" si="46"/>
        <v>-189385.64</v>
      </c>
      <c r="G86" s="99">
        <f t="shared" si="47"/>
        <v>93500</v>
      </c>
      <c r="H86" s="99">
        <v>0</v>
      </c>
      <c r="I86" s="99">
        <v>31000</v>
      </c>
      <c r="J86" s="99">
        <v>9000</v>
      </c>
      <c r="K86" s="99">
        <v>0</v>
      </c>
      <c r="L86" s="99">
        <v>53500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100">
        <f t="shared" si="52"/>
        <v>93500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</row>
    <row r="87" spans="2:35" ht="12" hidden="1" customHeight="1" x14ac:dyDescent="0.2">
      <c r="B87" s="111" t="s">
        <v>170</v>
      </c>
      <c r="C87" s="109" t="s">
        <v>171</v>
      </c>
      <c r="D87" s="98"/>
      <c r="E87" s="99">
        <v>65000</v>
      </c>
      <c r="F87" s="99">
        <f t="shared" si="46"/>
        <v>-65000</v>
      </c>
      <c r="G87" s="99">
        <f t="shared" si="47"/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100">
        <f t="shared" si="52"/>
        <v>0</v>
      </c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</row>
    <row r="88" spans="2:35" ht="12" hidden="1" customHeight="1" x14ac:dyDescent="0.2">
      <c r="B88" s="96" t="s">
        <v>172</v>
      </c>
      <c r="C88" s="109" t="s">
        <v>68</v>
      </c>
      <c r="D88" s="98"/>
      <c r="E88" s="99">
        <v>0</v>
      </c>
      <c r="F88" s="99">
        <f t="shared" si="46"/>
        <v>12500</v>
      </c>
      <c r="G88" s="99">
        <f t="shared" si="47"/>
        <v>12500</v>
      </c>
      <c r="H88" s="99">
        <f t="shared" ref="H88:U88" si="53">+H89+H91+H90</f>
        <v>0</v>
      </c>
      <c r="I88" s="99">
        <f t="shared" si="53"/>
        <v>0</v>
      </c>
      <c r="J88" s="99">
        <f t="shared" si="53"/>
        <v>0</v>
      </c>
      <c r="K88" s="99">
        <f t="shared" si="53"/>
        <v>0</v>
      </c>
      <c r="L88" s="99">
        <f t="shared" si="53"/>
        <v>0</v>
      </c>
      <c r="M88" s="99">
        <f t="shared" si="53"/>
        <v>0</v>
      </c>
      <c r="N88" s="99">
        <f t="shared" si="53"/>
        <v>0</v>
      </c>
      <c r="O88" s="99">
        <f t="shared" si="53"/>
        <v>0</v>
      </c>
      <c r="P88" s="99">
        <f t="shared" si="53"/>
        <v>0</v>
      </c>
      <c r="Q88" s="99">
        <f t="shared" si="53"/>
        <v>0</v>
      </c>
      <c r="R88" s="99">
        <f t="shared" si="53"/>
        <v>0</v>
      </c>
      <c r="S88" s="99">
        <f t="shared" si="53"/>
        <v>0</v>
      </c>
      <c r="T88" s="99">
        <f t="shared" si="53"/>
        <v>0</v>
      </c>
      <c r="U88" s="99">
        <f t="shared" si="53"/>
        <v>0</v>
      </c>
      <c r="V88" s="99">
        <f>+V89+V91+V90</f>
        <v>12500</v>
      </c>
      <c r="W88" s="100">
        <f>+W89+W91+W90</f>
        <v>12500</v>
      </c>
      <c r="X88" s="101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</row>
    <row r="89" spans="2:35" ht="12" hidden="1" customHeight="1" x14ac:dyDescent="0.2">
      <c r="B89" s="111" t="s">
        <v>173</v>
      </c>
      <c r="C89" s="109" t="s">
        <v>169</v>
      </c>
      <c r="D89" s="98"/>
      <c r="E89" s="99">
        <v>0</v>
      </c>
      <c r="F89" s="99">
        <f t="shared" si="46"/>
        <v>5000</v>
      </c>
      <c r="G89" s="99">
        <f t="shared" si="47"/>
        <v>5000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5000</v>
      </c>
      <c r="W89" s="100">
        <f t="shared" ref="W89:W91" si="54">SUM(H89:V89)</f>
        <v>5000</v>
      </c>
      <c r="X89" s="101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</row>
    <row r="90" spans="2:35" s="41" customFormat="1" ht="12" hidden="1" customHeight="1" x14ac:dyDescent="0.2">
      <c r="B90" s="111" t="s">
        <v>174</v>
      </c>
      <c r="C90" s="109" t="s">
        <v>171</v>
      </c>
      <c r="D90" s="98"/>
      <c r="E90" s="99">
        <v>65000</v>
      </c>
      <c r="F90" s="99">
        <f t="shared" si="46"/>
        <v>-64000</v>
      </c>
      <c r="G90" s="99">
        <f t="shared" si="47"/>
        <v>1000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1000</v>
      </c>
      <c r="W90" s="100">
        <f t="shared" si="54"/>
        <v>1000</v>
      </c>
      <c r="X90" s="117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</row>
    <row r="91" spans="2:35" s="41" customFormat="1" ht="12" hidden="1" customHeight="1" x14ac:dyDescent="0.2">
      <c r="B91" s="111" t="s">
        <v>175</v>
      </c>
      <c r="C91" s="109" t="s">
        <v>176</v>
      </c>
      <c r="D91" s="98"/>
      <c r="E91" s="99">
        <v>0</v>
      </c>
      <c r="F91" s="99">
        <f t="shared" si="46"/>
        <v>6500</v>
      </c>
      <c r="G91" s="99">
        <f t="shared" si="47"/>
        <v>6500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6500</v>
      </c>
      <c r="W91" s="100">
        <f t="shared" si="54"/>
        <v>6500</v>
      </c>
      <c r="X91" s="117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</row>
    <row r="92" spans="2:35" s="127" customFormat="1" ht="12" hidden="1" customHeight="1" x14ac:dyDescent="0.2">
      <c r="B92" s="125" t="s">
        <v>177</v>
      </c>
      <c r="C92" s="126" t="s">
        <v>72</v>
      </c>
      <c r="D92" s="99"/>
      <c r="E92" s="99">
        <v>449932.77</v>
      </c>
      <c r="F92" s="99">
        <f t="shared" si="46"/>
        <v>-241232.77000000002</v>
      </c>
      <c r="G92" s="99">
        <f t="shared" si="47"/>
        <v>208700</v>
      </c>
      <c r="H92" s="99">
        <f t="shared" ref="H92:V92" si="55">+H93+H95+H96+H97+H98+H99+H94</f>
        <v>0</v>
      </c>
      <c r="I92" s="99">
        <f t="shared" si="55"/>
        <v>164200</v>
      </c>
      <c r="J92" s="99">
        <f t="shared" si="55"/>
        <v>0</v>
      </c>
      <c r="K92" s="99">
        <f t="shared" si="55"/>
        <v>0</v>
      </c>
      <c r="L92" s="99">
        <f t="shared" si="55"/>
        <v>7500</v>
      </c>
      <c r="M92" s="99">
        <f t="shared" si="55"/>
        <v>0</v>
      </c>
      <c r="N92" s="99">
        <f t="shared" si="55"/>
        <v>0</v>
      </c>
      <c r="O92" s="99">
        <f t="shared" si="55"/>
        <v>0</v>
      </c>
      <c r="P92" s="99">
        <f t="shared" si="55"/>
        <v>37000</v>
      </c>
      <c r="Q92" s="99">
        <f t="shared" si="55"/>
        <v>0</v>
      </c>
      <c r="R92" s="99">
        <f t="shared" si="55"/>
        <v>0</v>
      </c>
      <c r="S92" s="99">
        <f t="shared" si="55"/>
        <v>0</v>
      </c>
      <c r="T92" s="99">
        <f t="shared" si="55"/>
        <v>0</v>
      </c>
      <c r="U92" s="99">
        <f t="shared" si="55"/>
        <v>0</v>
      </c>
      <c r="V92" s="99">
        <f t="shared" si="55"/>
        <v>0</v>
      </c>
      <c r="W92" s="100">
        <f>+W93+W95+W96+W97+W98+W99+W94</f>
        <v>208700</v>
      </c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</row>
    <row r="93" spans="2:35" s="41" customFormat="1" hidden="1" x14ac:dyDescent="0.2">
      <c r="B93" s="111" t="s">
        <v>178</v>
      </c>
      <c r="C93" s="109" t="s">
        <v>163</v>
      </c>
      <c r="D93" s="98"/>
      <c r="E93" s="99">
        <v>200343.37</v>
      </c>
      <c r="F93" s="99">
        <f t="shared" si="46"/>
        <v>-156143.37</v>
      </c>
      <c r="G93" s="99">
        <f t="shared" si="47"/>
        <v>44200</v>
      </c>
      <c r="H93" s="99">
        <v>0</v>
      </c>
      <c r="I93" s="99">
        <f>39200+5000</f>
        <v>44200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100">
        <f t="shared" ref="W93:W99" si="56">SUM(H93:V93)</f>
        <v>44200</v>
      </c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</row>
    <row r="94" spans="2:35" s="41" customFormat="1" ht="12" hidden="1" customHeight="1" x14ac:dyDescent="0.2">
      <c r="B94" s="111" t="s">
        <v>179</v>
      </c>
      <c r="C94" s="109" t="s">
        <v>165</v>
      </c>
      <c r="D94" s="98"/>
      <c r="E94" s="99">
        <v>0</v>
      </c>
      <c r="F94" s="99">
        <f t="shared" si="46"/>
        <v>17000</v>
      </c>
      <c r="G94" s="99">
        <f t="shared" si="47"/>
        <v>17000</v>
      </c>
      <c r="H94" s="99">
        <v>0</v>
      </c>
      <c r="I94" s="99">
        <v>17000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100">
        <f t="shared" si="56"/>
        <v>17000</v>
      </c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</row>
    <row r="95" spans="2:35" s="41" customFormat="1" hidden="1" x14ac:dyDescent="0.2">
      <c r="B95" s="111" t="s">
        <v>180</v>
      </c>
      <c r="C95" s="109" t="s">
        <v>167</v>
      </c>
      <c r="D95" s="98"/>
      <c r="E95" s="99">
        <v>249589.4</v>
      </c>
      <c r="F95" s="99">
        <f t="shared" si="46"/>
        <v>-235589.4</v>
      </c>
      <c r="G95" s="99">
        <f t="shared" si="47"/>
        <v>14000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14000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100">
        <f t="shared" si="56"/>
        <v>14000</v>
      </c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</row>
    <row r="96" spans="2:35" s="41" customFormat="1" hidden="1" x14ac:dyDescent="0.2">
      <c r="B96" s="111" t="s">
        <v>181</v>
      </c>
      <c r="C96" s="109" t="s">
        <v>169</v>
      </c>
      <c r="D96" s="98"/>
      <c r="E96" s="99">
        <v>0</v>
      </c>
      <c r="F96" s="99">
        <f t="shared" si="46"/>
        <v>120000</v>
      </c>
      <c r="G96" s="99">
        <f t="shared" si="47"/>
        <v>120000</v>
      </c>
      <c r="H96" s="99">
        <v>0</v>
      </c>
      <c r="I96" s="99">
        <v>103000</v>
      </c>
      <c r="J96" s="99">
        <v>0</v>
      </c>
      <c r="K96" s="99">
        <v>0</v>
      </c>
      <c r="L96" s="99">
        <v>7500</v>
      </c>
      <c r="M96" s="99">
        <v>0</v>
      </c>
      <c r="N96" s="99">
        <v>0</v>
      </c>
      <c r="O96" s="99">
        <v>0</v>
      </c>
      <c r="P96" s="99">
        <f>4500+5000</f>
        <v>9500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100">
        <f t="shared" si="56"/>
        <v>120000</v>
      </c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</row>
    <row r="97" spans="2:35" s="41" customFormat="1" hidden="1" x14ac:dyDescent="0.2">
      <c r="B97" s="111" t="s">
        <v>182</v>
      </c>
      <c r="C97" s="109" t="s">
        <v>176</v>
      </c>
      <c r="D97" s="98"/>
      <c r="E97" s="99">
        <v>0</v>
      </c>
      <c r="F97" s="99">
        <f t="shared" si="46"/>
        <v>0</v>
      </c>
      <c r="G97" s="99">
        <f t="shared" si="47"/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100">
        <f t="shared" si="56"/>
        <v>0</v>
      </c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</row>
    <row r="98" spans="2:35" s="41" customFormat="1" hidden="1" x14ac:dyDescent="0.2">
      <c r="B98" s="111" t="s">
        <v>182</v>
      </c>
      <c r="C98" s="109" t="s">
        <v>171</v>
      </c>
      <c r="D98" s="98"/>
      <c r="E98" s="99">
        <v>0</v>
      </c>
      <c r="F98" s="99">
        <f t="shared" si="46"/>
        <v>13500</v>
      </c>
      <c r="G98" s="99">
        <f t="shared" si="47"/>
        <v>13500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f>8500+5000</f>
        <v>13500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100">
        <f t="shared" si="56"/>
        <v>13500</v>
      </c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</row>
    <row r="99" spans="2:35" s="41" customFormat="1" hidden="1" x14ac:dyDescent="0.2">
      <c r="B99" s="111" t="s">
        <v>183</v>
      </c>
      <c r="C99" s="109" t="s">
        <v>176</v>
      </c>
      <c r="D99" s="98"/>
      <c r="E99" s="99">
        <v>0</v>
      </c>
      <c r="F99" s="99">
        <f t="shared" si="46"/>
        <v>0</v>
      </c>
      <c r="G99" s="99">
        <f t="shared" si="47"/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100">
        <f t="shared" si="56"/>
        <v>0</v>
      </c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</row>
    <row r="100" spans="2:35" s="116" customFormat="1" ht="12" hidden="1" customHeight="1" x14ac:dyDescent="0.2">
      <c r="B100" s="103" t="s">
        <v>184</v>
      </c>
      <c r="C100" s="104" t="s">
        <v>185</v>
      </c>
      <c r="D100" s="105"/>
      <c r="E100" s="106">
        <v>18000</v>
      </c>
      <c r="F100" s="106">
        <f t="shared" si="46"/>
        <v>53500</v>
      </c>
      <c r="G100" s="106">
        <f t="shared" si="47"/>
        <v>71500</v>
      </c>
      <c r="H100" s="106">
        <f t="shared" ref="H100:U100" si="57">+H101+H105</f>
        <v>1500</v>
      </c>
      <c r="I100" s="106">
        <f t="shared" si="57"/>
        <v>1000</v>
      </c>
      <c r="J100" s="106">
        <f t="shared" si="57"/>
        <v>30500</v>
      </c>
      <c r="K100" s="106">
        <f t="shared" si="57"/>
        <v>0</v>
      </c>
      <c r="L100" s="106">
        <f t="shared" si="57"/>
        <v>0</v>
      </c>
      <c r="M100" s="106">
        <f t="shared" si="57"/>
        <v>5000</v>
      </c>
      <c r="N100" s="106">
        <f t="shared" si="57"/>
        <v>6500</v>
      </c>
      <c r="O100" s="106">
        <f t="shared" si="57"/>
        <v>10500</v>
      </c>
      <c r="P100" s="106">
        <f t="shared" si="57"/>
        <v>7000</v>
      </c>
      <c r="Q100" s="106">
        <f t="shared" si="57"/>
        <v>0</v>
      </c>
      <c r="R100" s="106">
        <f t="shared" si="57"/>
        <v>9500</v>
      </c>
      <c r="S100" s="106">
        <f t="shared" si="57"/>
        <v>0</v>
      </c>
      <c r="T100" s="106">
        <f t="shared" si="57"/>
        <v>0</v>
      </c>
      <c r="U100" s="106">
        <f t="shared" si="57"/>
        <v>0</v>
      </c>
      <c r="V100" s="106">
        <f>+V101+V105</f>
        <v>0</v>
      </c>
      <c r="W100" s="107">
        <f>+W101+W105</f>
        <v>71500</v>
      </c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</row>
    <row r="101" spans="2:35" s="41" customFormat="1" ht="12" hidden="1" customHeight="1" x14ac:dyDescent="0.2">
      <c r="B101" s="96" t="s">
        <v>186</v>
      </c>
      <c r="C101" s="109" t="s">
        <v>64</v>
      </c>
      <c r="D101" s="98"/>
      <c r="E101" s="99">
        <v>18000</v>
      </c>
      <c r="F101" s="99">
        <f t="shared" si="46"/>
        <v>5500</v>
      </c>
      <c r="G101" s="99">
        <f t="shared" si="47"/>
        <v>23500</v>
      </c>
      <c r="H101" s="99">
        <f t="shared" ref="H101:U101" si="58">+H102+H103+H104</f>
        <v>1500</v>
      </c>
      <c r="I101" s="99">
        <f t="shared" si="58"/>
        <v>1000</v>
      </c>
      <c r="J101" s="99">
        <f t="shared" si="58"/>
        <v>0</v>
      </c>
      <c r="K101" s="99">
        <f t="shared" si="58"/>
        <v>0</v>
      </c>
      <c r="L101" s="99">
        <f t="shared" si="58"/>
        <v>0</v>
      </c>
      <c r="M101" s="99">
        <f t="shared" si="58"/>
        <v>5000</v>
      </c>
      <c r="N101" s="99">
        <f t="shared" si="58"/>
        <v>6500</v>
      </c>
      <c r="O101" s="99">
        <f t="shared" si="58"/>
        <v>0</v>
      </c>
      <c r="P101" s="99">
        <f t="shared" si="58"/>
        <v>0</v>
      </c>
      <c r="Q101" s="99">
        <f t="shared" si="58"/>
        <v>0</v>
      </c>
      <c r="R101" s="99">
        <f t="shared" si="58"/>
        <v>9500</v>
      </c>
      <c r="S101" s="99">
        <f t="shared" si="58"/>
        <v>0</v>
      </c>
      <c r="T101" s="99">
        <f t="shared" si="58"/>
        <v>0</v>
      </c>
      <c r="U101" s="99">
        <f t="shared" si="58"/>
        <v>0</v>
      </c>
      <c r="V101" s="99">
        <f>+V102+V103+V104</f>
        <v>0</v>
      </c>
      <c r="W101" s="100">
        <f>+W102+W103+W104</f>
        <v>23500</v>
      </c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</row>
    <row r="102" spans="2:35" s="41" customFormat="1" ht="12" hidden="1" customHeight="1" x14ac:dyDescent="0.2">
      <c r="B102" s="111" t="s">
        <v>187</v>
      </c>
      <c r="C102" s="109" t="s">
        <v>188</v>
      </c>
      <c r="D102" s="98"/>
      <c r="E102" s="99">
        <v>0</v>
      </c>
      <c r="F102" s="99">
        <f t="shared" si="46"/>
        <v>21000</v>
      </c>
      <c r="G102" s="99">
        <f t="shared" si="47"/>
        <v>21000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5000</v>
      </c>
      <c r="N102" s="99">
        <v>6500</v>
      </c>
      <c r="O102" s="99">
        <v>0</v>
      </c>
      <c r="P102" s="99">
        <v>0</v>
      </c>
      <c r="Q102" s="99">
        <v>0</v>
      </c>
      <c r="R102" s="99">
        <v>9500</v>
      </c>
      <c r="S102" s="99">
        <v>0</v>
      </c>
      <c r="T102" s="99">
        <v>0</v>
      </c>
      <c r="U102" s="99">
        <v>0</v>
      </c>
      <c r="V102" s="99">
        <v>0</v>
      </c>
      <c r="W102" s="100">
        <f t="shared" ref="W102:W104" si="59">SUM(H102:V102)</f>
        <v>21000</v>
      </c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</row>
    <row r="103" spans="2:35" s="41" customFormat="1" ht="12" hidden="1" customHeight="1" x14ac:dyDescent="0.2">
      <c r="B103" s="111" t="s">
        <v>189</v>
      </c>
      <c r="C103" s="109" t="s">
        <v>190</v>
      </c>
      <c r="D103" s="98"/>
      <c r="E103" s="99">
        <v>0</v>
      </c>
      <c r="F103" s="99">
        <f t="shared" si="46"/>
        <v>1000</v>
      </c>
      <c r="G103" s="99">
        <f t="shared" si="47"/>
        <v>1000</v>
      </c>
      <c r="H103" s="99">
        <v>0</v>
      </c>
      <c r="I103" s="99">
        <v>1000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100">
        <f t="shared" si="59"/>
        <v>1000</v>
      </c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</row>
    <row r="104" spans="2:35" s="41" customFormat="1" ht="12" hidden="1" customHeight="1" x14ac:dyDescent="0.2">
      <c r="B104" s="111" t="s">
        <v>191</v>
      </c>
      <c r="C104" s="109" t="s">
        <v>192</v>
      </c>
      <c r="D104" s="98"/>
      <c r="E104" s="99">
        <v>18000</v>
      </c>
      <c r="F104" s="99">
        <f t="shared" si="46"/>
        <v>-16500</v>
      </c>
      <c r="G104" s="99">
        <f t="shared" si="47"/>
        <v>1500</v>
      </c>
      <c r="H104" s="99">
        <v>1500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100">
        <f t="shared" si="59"/>
        <v>1500</v>
      </c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</row>
    <row r="105" spans="2:35" s="41" customFormat="1" ht="12" hidden="1" customHeight="1" x14ac:dyDescent="0.2">
      <c r="B105" s="96" t="s">
        <v>193</v>
      </c>
      <c r="C105" s="109" t="s">
        <v>72</v>
      </c>
      <c r="D105" s="98"/>
      <c r="E105" s="99">
        <v>0</v>
      </c>
      <c r="F105" s="99">
        <f t="shared" si="46"/>
        <v>48000</v>
      </c>
      <c r="G105" s="99">
        <f t="shared" si="47"/>
        <v>48000</v>
      </c>
      <c r="H105" s="99">
        <f t="shared" ref="H105:W105" si="60">+H106+H108+H107</f>
        <v>0</v>
      </c>
      <c r="I105" s="99">
        <f t="shared" si="60"/>
        <v>0</v>
      </c>
      <c r="J105" s="99">
        <f t="shared" si="60"/>
        <v>30500</v>
      </c>
      <c r="K105" s="99">
        <f t="shared" si="60"/>
        <v>0</v>
      </c>
      <c r="L105" s="99">
        <f t="shared" si="60"/>
        <v>0</v>
      </c>
      <c r="M105" s="99">
        <f t="shared" si="60"/>
        <v>0</v>
      </c>
      <c r="N105" s="99">
        <f t="shared" si="60"/>
        <v>0</v>
      </c>
      <c r="O105" s="99">
        <f t="shared" si="60"/>
        <v>10500</v>
      </c>
      <c r="P105" s="99">
        <f t="shared" si="60"/>
        <v>7000</v>
      </c>
      <c r="Q105" s="99">
        <f t="shared" si="60"/>
        <v>0</v>
      </c>
      <c r="R105" s="99">
        <f t="shared" si="60"/>
        <v>0</v>
      </c>
      <c r="S105" s="99">
        <f t="shared" si="60"/>
        <v>0</v>
      </c>
      <c r="T105" s="99">
        <f t="shared" si="60"/>
        <v>0</v>
      </c>
      <c r="U105" s="99">
        <f t="shared" si="60"/>
        <v>0</v>
      </c>
      <c r="V105" s="99">
        <f t="shared" si="60"/>
        <v>0</v>
      </c>
      <c r="W105" s="100">
        <f t="shared" si="60"/>
        <v>48000</v>
      </c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</row>
    <row r="106" spans="2:35" s="41" customFormat="1" hidden="1" x14ac:dyDescent="0.2">
      <c r="B106" s="111" t="s">
        <v>194</v>
      </c>
      <c r="C106" s="109" t="s">
        <v>195</v>
      </c>
      <c r="D106" s="98"/>
      <c r="E106" s="99" t="e">
        <f>+#REF!</f>
        <v>#REF!</v>
      </c>
      <c r="F106" s="99" t="e">
        <f t="shared" si="46"/>
        <v>#REF!</v>
      </c>
      <c r="G106" s="99">
        <f t="shared" si="47"/>
        <v>17000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10000</v>
      </c>
      <c r="P106" s="99">
        <v>7000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100">
        <f t="shared" ref="W106:W108" si="61">SUM(H106:V106)</f>
        <v>17000</v>
      </c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</row>
    <row r="107" spans="2:35" s="41" customFormat="1" hidden="1" x14ac:dyDescent="0.2">
      <c r="B107" s="111" t="s">
        <v>189</v>
      </c>
      <c r="C107" s="109" t="s">
        <v>190</v>
      </c>
      <c r="D107" s="98"/>
      <c r="E107" s="99">
        <v>0</v>
      </c>
      <c r="F107" s="99">
        <f t="shared" si="46"/>
        <v>8000</v>
      </c>
      <c r="G107" s="99">
        <f t="shared" si="47"/>
        <v>8000</v>
      </c>
      <c r="H107" s="99">
        <v>0</v>
      </c>
      <c r="I107" s="99">
        <v>0</v>
      </c>
      <c r="J107" s="99">
        <v>8000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100">
        <f t="shared" si="61"/>
        <v>8000</v>
      </c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</row>
    <row r="108" spans="2:35" s="41" customFormat="1" hidden="1" x14ac:dyDescent="0.2">
      <c r="B108" s="111" t="s">
        <v>196</v>
      </c>
      <c r="C108" s="109" t="s">
        <v>197</v>
      </c>
      <c r="D108" s="98"/>
      <c r="E108" s="99">
        <v>0</v>
      </c>
      <c r="F108" s="99">
        <f t="shared" si="46"/>
        <v>23000</v>
      </c>
      <c r="G108" s="99">
        <f t="shared" si="47"/>
        <v>23000</v>
      </c>
      <c r="H108" s="99">
        <v>0</v>
      </c>
      <c r="I108" s="99">
        <v>0</v>
      </c>
      <c r="J108" s="99">
        <f>17500+5000</f>
        <v>22500</v>
      </c>
      <c r="K108" s="99">
        <v>0</v>
      </c>
      <c r="L108" s="99">
        <v>0</v>
      </c>
      <c r="M108" s="99">
        <v>0</v>
      </c>
      <c r="N108" s="99">
        <v>0</v>
      </c>
      <c r="O108" s="99">
        <v>500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100">
        <f t="shared" si="61"/>
        <v>23000</v>
      </c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</row>
    <row r="109" spans="2:35" s="116" customFormat="1" ht="12" hidden="1" customHeight="1" x14ac:dyDescent="0.2">
      <c r="B109" s="103" t="s">
        <v>198</v>
      </c>
      <c r="C109" s="104" t="s">
        <v>199</v>
      </c>
      <c r="D109" s="105"/>
      <c r="E109" s="106">
        <v>135631.09</v>
      </c>
      <c r="F109" s="106">
        <f t="shared" si="46"/>
        <v>3758368.91</v>
      </c>
      <c r="G109" s="106">
        <f t="shared" si="47"/>
        <v>3894000</v>
      </c>
      <c r="H109" s="106">
        <f t="shared" ref="H109:U109" si="62">+H110+H115+H113</f>
        <v>463500</v>
      </c>
      <c r="I109" s="106">
        <f t="shared" si="62"/>
        <v>1045000</v>
      </c>
      <c r="J109" s="106">
        <f t="shared" si="62"/>
        <v>229500</v>
      </c>
      <c r="K109" s="106">
        <f t="shared" si="62"/>
        <v>0</v>
      </c>
      <c r="L109" s="106">
        <f t="shared" si="62"/>
        <v>152500</v>
      </c>
      <c r="M109" s="106">
        <f t="shared" si="62"/>
        <v>28000</v>
      </c>
      <c r="N109" s="106">
        <f t="shared" si="62"/>
        <v>62000</v>
      </c>
      <c r="O109" s="106">
        <f t="shared" si="62"/>
        <v>56000</v>
      </c>
      <c r="P109" s="106">
        <f t="shared" si="62"/>
        <v>11000</v>
      </c>
      <c r="Q109" s="106">
        <f t="shared" si="62"/>
        <v>51000</v>
      </c>
      <c r="R109" s="106">
        <f t="shared" si="62"/>
        <v>202500</v>
      </c>
      <c r="S109" s="106">
        <f t="shared" si="62"/>
        <v>0</v>
      </c>
      <c r="T109" s="106">
        <f t="shared" si="62"/>
        <v>1589000</v>
      </c>
      <c r="U109" s="106">
        <f t="shared" si="62"/>
        <v>0</v>
      </c>
      <c r="V109" s="106">
        <f>+V110+V115+V113</f>
        <v>4000</v>
      </c>
      <c r="W109" s="107">
        <f>+W110+W115+W113</f>
        <v>3894000</v>
      </c>
      <c r="X109" s="114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</row>
    <row r="110" spans="2:35" s="41" customFormat="1" ht="12" hidden="1" customHeight="1" x14ac:dyDescent="0.2">
      <c r="B110" s="96" t="s">
        <v>200</v>
      </c>
      <c r="C110" s="109" t="s">
        <v>64</v>
      </c>
      <c r="D110" s="98"/>
      <c r="E110" s="99">
        <v>135631.09</v>
      </c>
      <c r="F110" s="99">
        <f t="shared" si="46"/>
        <v>3511868.91</v>
      </c>
      <c r="G110" s="99">
        <f t="shared" si="47"/>
        <v>3647500</v>
      </c>
      <c r="H110" s="99">
        <f>+H111+H112</f>
        <v>463500</v>
      </c>
      <c r="I110" s="99">
        <f t="shared" ref="I110:W110" si="63">+I111+I112</f>
        <v>1045000</v>
      </c>
      <c r="J110" s="99">
        <f t="shared" si="63"/>
        <v>229500</v>
      </c>
      <c r="K110" s="99">
        <f t="shared" si="63"/>
        <v>0</v>
      </c>
      <c r="L110" s="99">
        <f t="shared" si="63"/>
        <v>152500</v>
      </c>
      <c r="M110" s="99">
        <f t="shared" si="63"/>
        <v>28000</v>
      </c>
      <c r="N110" s="99">
        <f t="shared" si="63"/>
        <v>62000</v>
      </c>
      <c r="O110" s="99">
        <f t="shared" si="63"/>
        <v>500</v>
      </c>
      <c r="P110" s="99">
        <f t="shared" si="63"/>
        <v>11000</v>
      </c>
      <c r="Q110" s="99">
        <f t="shared" si="63"/>
        <v>51000</v>
      </c>
      <c r="R110" s="99">
        <f t="shared" si="63"/>
        <v>15500</v>
      </c>
      <c r="S110" s="99">
        <f t="shared" si="63"/>
        <v>0</v>
      </c>
      <c r="T110" s="99">
        <f t="shared" si="63"/>
        <v>1589000</v>
      </c>
      <c r="U110" s="99">
        <f t="shared" si="63"/>
        <v>0</v>
      </c>
      <c r="V110" s="99">
        <f t="shared" si="63"/>
        <v>0</v>
      </c>
      <c r="W110" s="100">
        <f t="shared" si="63"/>
        <v>3647500</v>
      </c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2:35" s="41" customFormat="1" ht="12" hidden="1" customHeight="1" x14ac:dyDescent="0.2">
      <c r="B111" s="111" t="s">
        <v>201</v>
      </c>
      <c r="C111" s="109" t="s">
        <v>202</v>
      </c>
      <c r="D111" s="98"/>
      <c r="E111" s="99">
        <v>135631.09</v>
      </c>
      <c r="F111" s="99">
        <f t="shared" si="46"/>
        <v>544868.91</v>
      </c>
      <c r="G111" s="99">
        <f t="shared" si="47"/>
        <v>680500</v>
      </c>
      <c r="H111" s="99">
        <v>41500</v>
      </c>
      <c r="I111" s="99">
        <v>65000</v>
      </c>
      <c r="J111" s="99">
        <v>224500</v>
      </c>
      <c r="K111" s="99">
        <v>0</v>
      </c>
      <c r="L111" s="99">
        <v>142500</v>
      </c>
      <c r="M111" s="99">
        <v>25500</v>
      </c>
      <c r="N111" s="99">
        <v>30500</v>
      </c>
      <c r="O111" s="99">
        <v>0</v>
      </c>
      <c r="P111" s="99">
        <v>0</v>
      </c>
      <c r="Q111" s="99">
        <v>30000</v>
      </c>
      <c r="R111" s="99">
        <v>0</v>
      </c>
      <c r="S111" s="99">
        <v>0</v>
      </c>
      <c r="T111" s="99">
        <v>121000</v>
      </c>
      <c r="U111" s="99">
        <v>0</v>
      </c>
      <c r="V111" s="99">
        <v>0</v>
      </c>
      <c r="W111" s="100">
        <f t="shared" ref="W111:W112" si="64">SUM(H111:V111)</f>
        <v>680500</v>
      </c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</row>
    <row r="112" spans="2:35" s="41" customFormat="1" ht="12" hidden="1" customHeight="1" x14ac:dyDescent="0.2">
      <c r="B112" s="111" t="s">
        <v>203</v>
      </c>
      <c r="C112" s="109" t="s">
        <v>204</v>
      </c>
      <c r="D112" s="98"/>
      <c r="E112" s="99">
        <v>0</v>
      </c>
      <c r="F112" s="99">
        <f t="shared" si="46"/>
        <v>2967000</v>
      </c>
      <c r="G112" s="99">
        <f t="shared" si="47"/>
        <v>2967000</v>
      </c>
      <c r="H112" s="99">
        <v>422000</v>
      </c>
      <c r="I112" s="99">
        <f>490000+490000</f>
        <v>980000</v>
      </c>
      <c r="J112" s="99">
        <v>5000</v>
      </c>
      <c r="K112" s="99">
        <v>0</v>
      </c>
      <c r="L112" s="99">
        <v>10000</v>
      </c>
      <c r="M112" s="99">
        <v>2500</v>
      </c>
      <c r="N112" s="99">
        <v>31500</v>
      </c>
      <c r="O112" s="99">
        <v>500</v>
      </c>
      <c r="P112" s="99">
        <v>11000</v>
      </c>
      <c r="Q112" s="99">
        <v>21000</v>
      </c>
      <c r="R112" s="99">
        <v>15500</v>
      </c>
      <c r="S112" s="99">
        <v>0</v>
      </c>
      <c r="T112" s="99">
        <f>484000+484000+500000</f>
        <v>1468000</v>
      </c>
      <c r="U112" s="99">
        <v>0</v>
      </c>
      <c r="V112" s="99">
        <v>0</v>
      </c>
      <c r="W112" s="100">
        <f t="shared" si="64"/>
        <v>2967000</v>
      </c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</row>
    <row r="113" spans="2:35" s="41" customFormat="1" ht="12" hidden="1" customHeight="1" x14ac:dyDescent="0.2">
      <c r="B113" s="96" t="s">
        <v>205</v>
      </c>
      <c r="C113" s="109" t="s">
        <v>68</v>
      </c>
      <c r="D113" s="98"/>
      <c r="E113" s="99">
        <v>135631.09</v>
      </c>
      <c r="F113" s="99">
        <f t="shared" si="46"/>
        <v>-131631.09</v>
      </c>
      <c r="G113" s="99">
        <f t="shared" si="47"/>
        <v>4000</v>
      </c>
      <c r="H113" s="99">
        <f t="shared" ref="H113:U113" si="65">+H114</f>
        <v>0</v>
      </c>
      <c r="I113" s="99">
        <f t="shared" si="65"/>
        <v>0</v>
      </c>
      <c r="J113" s="99">
        <f t="shared" si="65"/>
        <v>0</v>
      </c>
      <c r="K113" s="99">
        <f t="shared" si="65"/>
        <v>0</v>
      </c>
      <c r="L113" s="99">
        <f t="shared" si="65"/>
        <v>0</v>
      </c>
      <c r="M113" s="99">
        <f t="shared" si="65"/>
        <v>0</v>
      </c>
      <c r="N113" s="99">
        <f t="shared" si="65"/>
        <v>0</v>
      </c>
      <c r="O113" s="99">
        <f t="shared" si="65"/>
        <v>0</v>
      </c>
      <c r="P113" s="99">
        <f t="shared" si="65"/>
        <v>0</v>
      </c>
      <c r="Q113" s="99">
        <f t="shared" si="65"/>
        <v>0</v>
      </c>
      <c r="R113" s="99">
        <f t="shared" si="65"/>
        <v>0</v>
      </c>
      <c r="S113" s="99">
        <f t="shared" si="65"/>
        <v>0</v>
      </c>
      <c r="T113" s="99">
        <f t="shared" si="65"/>
        <v>0</v>
      </c>
      <c r="U113" s="99">
        <f t="shared" si="65"/>
        <v>0</v>
      </c>
      <c r="V113" s="99">
        <f>+V114</f>
        <v>4000</v>
      </c>
      <c r="W113" s="100">
        <f>+W114</f>
        <v>4000</v>
      </c>
      <c r="X113" s="117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</row>
    <row r="114" spans="2:35" s="41" customFormat="1" ht="12" hidden="1" customHeight="1" x14ac:dyDescent="0.2">
      <c r="B114" s="111" t="s">
        <v>206</v>
      </c>
      <c r="C114" s="109" t="s">
        <v>202</v>
      </c>
      <c r="D114" s="98"/>
      <c r="E114" s="99">
        <v>135631.09</v>
      </c>
      <c r="F114" s="99">
        <f t="shared" si="46"/>
        <v>-131631.09</v>
      </c>
      <c r="G114" s="99">
        <f t="shared" si="47"/>
        <v>4000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4000</v>
      </c>
      <c r="W114" s="100">
        <f>SUM(H114:V114)</f>
        <v>4000</v>
      </c>
      <c r="X114" s="117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</row>
    <row r="115" spans="2:35" s="41" customFormat="1" ht="12" hidden="1" customHeight="1" x14ac:dyDescent="0.2">
      <c r="B115" s="96" t="s">
        <v>207</v>
      </c>
      <c r="C115" s="109" t="s">
        <v>72</v>
      </c>
      <c r="D115" s="98"/>
      <c r="E115" s="99">
        <v>0</v>
      </c>
      <c r="F115" s="99">
        <f t="shared" si="46"/>
        <v>242500</v>
      </c>
      <c r="G115" s="99">
        <f t="shared" si="47"/>
        <v>242500</v>
      </c>
      <c r="H115" s="99">
        <f t="shared" ref="H115:U115" si="66">+H116</f>
        <v>0</v>
      </c>
      <c r="I115" s="99">
        <f t="shared" si="66"/>
        <v>0</v>
      </c>
      <c r="J115" s="99">
        <f t="shared" si="66"/>
        <v>0</v>
      </c>
      <c r="K115" s="99">
        <f t="shared" si="66"/>
        <v>0</v>
      </c>
      <c r="L115" s="99">
        <f t="shared" si="66"/>
        <v>0</v>
      </c>
      <c r="M115" s="99">
        <f t="shared" si="66"/>
        <v>0</v>
      </c>
      <c r="N115" s="99">
        <f t="shared" si="66"/>
        <v>0</v>
      </c>
      <c r="O115" s="99">
        <f t="shared" si="66"/>
        <v>55500</v>
      </c>
      <c r="P115" s="99">
        <f t="shared" si="66"/>
        <v>0</v>
      </c>
      <c r="Q115" s="99">
        <f t="shared" si="66"/>
        <v>0</v>
      </c>
      <c r="R115" s="99">
        <f t="shared" si="66"/>
        <v>187000</v>
      </c>
      <c r="S115" s="99">
        <f t="shared" si="66"/>
        <v>0</v>
      </c>
      <c r="T115" s="99">
        <f t="shared" si="66"/>
        <v>0</v>
      </c>
      <c r="U115" s="99">
        <f t="shared" si="66"/>
        <v>0</v>
      </c>
      <c r="V115" s="99">
        <f>+V116</f>
        <v>0</v>
      </c>
      <c r="W115" s="100">
        <f>+W116</f>
        <v>242500</v>
      </c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</row>
    <row r="116" spans="2:35" s="41" customFormat="1" hidden="1" x14ac:dyDescent="0.2">
      <c r="B116" s="111" t="s">
        <v>208</v>
      </c>
      <c r="C116" s="109" t="s">
        <v>202</v>
      </c>
      <c r="D116" s="98"/>
      <c r="E116" s="99">
        <v>0</v>
      </c>
      <c r="F116" s="99">
        <f t="shared" si="46"/>
        <v>242500</v>
      </c>
      <c r="G116" s="99">
        <f t="shared" si="47"/>
        <v>242500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f>45500+10000</f>
        <v>55500</v>
      </c>
      <c r="P116" s="99">
        <v>0</v>
      </c>
      <c r="Q116" s="99">
        <v>0</v>
      </c>
      <c r="R116" s="99">
        <f>177000+10000</f>
        <v>187000</v>
      </c>
      <c r="S116" s="99">
        <v>0</v>
      </c>
      <c r="T116" s="99">
        <v>0</v>
      </c>
      <c r="U116" s="99">
        <v>0</v>
      </c>
      <c r="V116" s="99">
        <v>0</v>
      </c>
      <c r="W116" s="100">
        <f>SUM(H116:V116)</f>
        <v>242500</v>
      </c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</row>
    <row r="117" spans="2:35" s="116" customFormat="1" ht="12" hidden="1" customHeight="1" x14ac:dyDescent="0.2">
      <c r="B117" s="103" t="s">
        <v>209</v>
      </c>
      <c r="C117" s="104" t="s">
        <v>210</v>
      </c>
      <c r="D117" s="105"/>
      <c r="E117" s="106">
        <v>40320</v>
      </c>
      <c r="F117" s="106">
        <f t="shared" si="46"/>
        <v>955680</v>
      </c>
      <c r="G117" s="106">
        <f t="shared" si="47"/>
        <v>996000</v>
      </c>
      <c r="H117" s="106">
        <f t="shared" ref="H117:U117" si="67">+H118+H121</f>
        <v>0</v>
      </c>
      <c r="I117" s="106">
        <f t="shared" si="67"/>
        <v>35000</v>
      </c>
      <c r="J117" s="106">
        <f t="shared" si="67"/>
        <v>0</v>
      </c>
      <c r="K117" s="106">
        <f t="shared" si="67"/>
        <v>0</v>
      </c>
      <c r="L117" s="106">
        <f t="shared" si="67"/>
        <v>0</v>
      </c>
      <c r="M117" s="106">
        <f t="shared" si="67"/>
        <v>0</v>
      </c>
      <c r="N117" s="106">
        <f t="shared" si="67"/>
        <v>0</v>
      </c>
      <c r="O117" s="106">
        <f t="shared" si="67"/>
        <v>0</v>
      </c>
      <c r="P117" s="106">
        <f t="shared" si="67"/>
        <v>0</v>
      </c>
      <c r="Q117" s="106">
        <f t="shared" si="67"/>
        <v>0</v>
      </c>
      <c r="R117" s="106">
        <f t="shared" si="67"/>
        <v>0</v>
      </c>
      <c r="S117" s="106">
        <f t="shared" si="67"/>
        <v>961000</v>
      </c>
      <c r="T117" s="106">
        <f t="shared" si="67"/>
        <v>0</v>
      </c>
      <c r="U117" s="106">
        <f t="shared" si="67"/>
        <v>0</v>
      </c>
      <c r="V117" s="106">
        <f>+V118+V121</f>
        <v>0</v>
      </c>
      <c r="W117" s="107">
        <f>+W118+W121</f>
        <v>996000</v>
      </c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</row>
    <row r="118" spans="2:35" ht="12" hidden="1" customHeight="1" x14ac:dyDescent="0.2">
      <c r="B118" s="96" t="s">
        <v>211</v>
      </c>
      <c r="C118" s="109" t="s">
        <v>64</v>
      </c>
      <c r="D118" s="98"/>
      <c r="E118" s="99">
        <v>40320</v>
      </c>
      <c r="F118" s="99">
        <f t="shared" si="46"/>
        <v>-5320</v>
      </c>
      <c r="G118" s="99">
        <f t="shared" si="47"/>
        <v>35000</v>
      </c>
      <c r="H118" s="99">
        <f t="shared" ref="H118:U118" si="68">+H119+H120</f>
        <v>0</v>
      </c>
      <c r="I118" s="99">
        <f t="shared" si="68"/>
        <v>35000</v>
      </c>
      <c r="J118" s="99">
        <f t="shared" si="68"/>
        <v>0</v>
      </c>
      <c r="K118" s="99">
        <f t="shared" si="68"/>
        <v>0</v>
      </c>
      <c r="L118" s="99">
        <f t="shared" si="68"/>
        <v>0</v>
      </c>
      <c r="M118" s="99">
        <f t="shared" si="68"/>
        <v>0</v>
      </c>
      <c r="N118" s="99">
        <f t="shared" si="68"/>
        <v>0</v>
      </c>
      <c r="O118" s="99">
        <f t="shared" si="68"/>
        <v>0</v>
      </c>
      <c r="P118" s="99">
        <f t="shared" si="68"/>
        <v>0</v>
      </c>
      <c r="Q118" s="99">
        <f t="shared" si="68"/>
        <v>0</v>
      </c>
      <c r="R118" s="99">
        <f t="shared" si="68"/>
        <v>0</v>
      </c>
      <c r="S118" s="99">
        <f t="shared" si="68"/>
        <v>0</v>
      </c>
      <c r="T118" s="99">
        <f t="shared" si="68"/>
        <v>0</v>
      </c>
      <c r="U118" s="99">
        <f t="shared" si="68"/>
        <v>0</v>
      </c>
      <c r="V118" s="99">
        <f>+V119+V120</f>
        <v>0</v>
      </c>
      <c r="W118" s="100">
        <f>+W119+W120</f>
        <v>35000</v>
      </c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</row>
    <row r="119" spans="2:35" s="41" customFormat="1" ht="12" hidden="1" customHeight="1" x14ac:dyDescent="0.2">
      <c r="B119" s="111" t="s">
        <v>212</v>
      </c>
      <c r="C119" s="109" t="s">
        <v>213</v>
      </c>
      <c r="D119" s="98"/>
      <c r="E119" s="99">
        <v>0</v>
      </c>
      <c r="F119" s="99">
        <f t="shared" si="46"/>
        <v>0</v>
      </c>
      <c r="G119" s="99">
        <f t="shared" si="47"/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100">
        <f t="shared" ref="W119:W120" si="69">SUM(H119:V119)</f>
        <v>0</v>
      </c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</row>
    <row r="120" spans="2:35" s="41" customFormat="1" ht="12" hidden="1" customHeight="1" x14ac:dyDescent="0.2">
      <c r="B120" s="111" t="s">
        <v>214</v>
      </c>
      <c r="C120" s="109" t="s">
        <v>215</v>
      </c>
      <c r="D120" s="98"/>
      <c r="E120" s="99">
        <v>40320</v>
      </c>
      <c r="F120" s="99">
        <f t="shared" si="46"/>
        <v>-5320</v>
      </c>
      <c r="G120" s="99">
        <f t="shared" si="47"/>
        <v>35000</v>
      </c>
      <c r="H120" s="99">
        <v>0</v>
      </c>
      <c r="I120" s="99">
        <v>35000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100">
        <f t="shared" si="69"/>
        <v>35000</v>
      </c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</row>
    <row r="121" spans="2:35" s="41" customFormat="1" ht="12" hidden="1" customHeight="1" x14ac:dyDescent="0.2">
      <c r="B121" s="96" t="s">
        <v>216</v>
      </c>
      <c r="C121" s="109" t="s">
        <v>72</v>
      </c>
      <c r="D121" s="98"/>
      <c r="E121" s="99">
        <v>0</v>
      </c>
      <c r="F121" s="99">
        <f t="shared" si="46"/>
        <v>961000</v>
      </c>
      <c r="G121" s="99">
        <f t="shared" si="47"/>
        <v>961000</v>
      </c>
      <c r="H121" s="99">
        <f t="shared" ref="H121:V121" si="70">+H122+H123+H124+H125</f>
        <v>0</v>
      </c>
      <c r="I121" s="99">
        <f t="shared" si="70"/>
        <v>0</v>
      </c>
      <c r="J121" s="99">
        <f t="shared" si="70"/>
        <v>0</v>
      </c>
      <c r="K121" s="99">
        <f t="shared" si="70"/>
        <v>0</v>
      </c>
      <c r="L121" s="99">
        <f t="shared" si="70"/>
        <v>0</v>
      </c>
      <c r="M121" s="99">
        <f t="shared" si="70"/>
        <v>0</v>
      </c>
      <c r="N121" s="99">
        <f t="shared" si="70"/>
        <v>0</v>
      </c>
      <c r="O121" s="99">
        <f t="shared" si="70"/>
        <v>0</v>
      </c>
      <c r="P121" s="99">
        <f t="shared" si="70"/>
        <v>0</v>
      </c>
      <c r="Q121" s="99">
        <f t="shared" si="70"/>
        <v>0</v>
      </c>
      <c r="R121" s="99">
        <f t="shared" si="70"/>
        <v>0</v>
      </c>
      <c r="S121" s="99">
        <f t="shared" si="70"/>
        <v>961000</v>
      </c>
      <c r="T121" s="99">
        <f t="shared" si="70"/>
        <v>0</v>
      </c>
      <c r="U121" s="99">
        <f t="shared" si="70"/>
        <v>0</v>
      </c>
      <c r="V121" s="99">
        <f t="shared" si="70"/>
        <v>0</v>
      </c>
      <c r="W121" s="100">
        <f>+W122+W123+W124+W125</f>
        <v>961000</v>
      </c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</row>
    <row r="122" spans="2:35" s="41" customFormat="1" hidden="1" x14ac:dyDescent="0.2">
      <c r="B122" s="111" t="s">
        <v>217</v>
      </c>
      <c r="C122" s="109" t="s">
        <v>218</v>
      </c>
      <c r="D122" s="98"/>
      <c r="E122" s="99">
        <v>0</v>
      </c>
      <c r="F122" s="99">
        <f t="shared" si="46"/>
        <v>0</v>
      </c>
      <c r="G122" s="99">
        <f t="shared" si="47"/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100">
        <f t="shared" ref="W122:W125" si="71">SUM(H122:V122)</f>
        <v>0</v>
      </c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</row>
    <row r="123" spans="2:35" s="41" customFormat="1" hidden="1" x14ac:dyDescent="0.2">
      <c r="B123" s="111" t="s">
        <v>219</v>
      </c>
      <c r="C123" s="109" t="s">
        <v>220</v>
      </c>
      <c r="D123" s="98"/>
      <c r="E123" s="99">
        <v>0</v>
      </c>
      <c r="F123" s="99">
        <f t="shared" si="46"/>
        <v>0</v>
      </c>
      <c r="G123" s="99">
        <f t="shared" si="47"/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100">
        <f t="shared" si="71"/>
        <v>0</v>
      </c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</row>
    <row r="124" spans="2:35" s="41" customFormat="1" hidden="1" x14ac:dyDescent="0.2">
      <c r="B124" s="111" t="s">
        <v>221</v>
      </c>
      <c r="C124" s="109" t="s">
        <v>215</v>
      </c>
      <c r="D124" s="98"/>
      <c r="E124" s="99">
        <v>0</v>
      </c>
      <c r="F124" s="99">
        <f t="shared" si="46"/>
        <v>0</v>
      </c>
      <c r="G124" s="99">
        <f t="shared" si="47"/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100">
        <f t="shared" si="71"/>
        <v>0</v>
      </c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</row>
    <row r="125" spans="2:35" s="41" customFormat="1" hidden="1" x14ac:dyDescent="0.2">
      <c r="B125" s="111" t="s">
        <v>222</v>
      </c>
      <c r="C125" s="109" t="s">
        <v>213</v>
      </c>
      <c r="D125" s="98"/>
      <c r="E125" s="99">
        <v>0</v>
      </c>
      <c r="F125" s="99">
        <f t="shared" si="46"/>
        <v>961000</v>
      </c>
      <c r="G125" s="99">
        <f t="shared" si="47"/>
        <v>961000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f>911000+50000</f>
        <v>961000</v>
      </c>
      <c r="T125" s="99">
        <v>0</v>
      </c>
      <c r="U125" s="99">
        <v>0</v>
      </c>
      <c r="V125" s="99">
        <v>0</v>
      </c>
      <c r="W125" s="100">
        <f t="shared" si="71"/>
        <v>961000</v>
      </c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</row>
    <row r="126" spans="2:35" ht="11.25" customHeight="1" x14ac:dyDescent="0.2">
      <c r="B126" s="96" t="s">
        <v>223</v>
      </c>
      <c r="C126" s="109" t="s">
        <v>224</v>
      </c>
      <c r="D126" s="98"/>
      <c r="E126" s="99">
        <v>477793.24</v>
      </c>
      <c r="F126" s="99">
        <f t="shared" si="46"/>
        <v>1116706.76</v>
      </c>
      <c r="G126" s="99">
        <f t="shared" si="47"/>
        <v>1594500</v>
      </c>
      <c r="H126" s="99">
        <f t="shared" ref="H126:U126" si="72">+H127</f>
        <v>25000</v>
      </c>
      <c r="I126" s="99">
        <f t="shared" si="72"/>
        <v>62000</v>
      </c>
      <c r="J126" s="99">
        <f t="shared" si="72"/>
        <v>821000</v>
      </c>
      <c r="K126" s="99">
        <f t="shared" si="72"/>
        <v>0</v>
      </c>
      <c r="L126" s="99">
        <f t="shared" si="72"/>
        <v>27000</v>
      </c>
      <c r="M126" s="99">
        <f t="shared" si="72"/>
        <v>0</v>
      </c>
      <c r="N126" s="99">
        <f t="shared" si="72"/>
        <v>1500</v>
      </c>
      <c r="O126" s="99">
        <f t="shared" si="72"/>
        <v>0</v>
      </c>
      <c r="P126" s="99">
        <f t="shared" si="72"/>
        <v>3000</v>
      </c>
      <c r="Q126" s="99">
        <f t="shared" si="72"/>
        <v>12500</v>
      </c>
      <c r="R126" s="99">
        <f t="shared" si="72"/>
        <v>0</v>
      </c>
      <c r="S126" s="99">
        <f t="shared" si="72"/>
        <v>0</v>
      </c>
      <c r="T126" s="99">
        <f t="shared" si="72"/>
        <v>1000</v>
      </c>
      <c r="U126" s="99">
        <f t="shared" si="72"/>
        <v>0</v>
      </c>
      <c r="V126" s="99">
        <f>+V127</f>
        <v>641500</v>
      </c>
      <c r="W126" s="100">
        <f>+W127</f>
        <v>1594500</v>
      </c>
      <c r="X126" s="101">
        <v>132875</v>
      </c>
      <c r="Y126" s="101">
        <v>132875</v>
      </c>
      <c r="Z126" s="101">
        <v>132875</v>
      </c>
      <c r="AA126" s="101">
        <v>132875</v>
      </c>
      <c r="AB126" s="101">
        <v>132875</v>
      </c>
      <c r="AC126" s="101">
        <v>132875</v>
      </c>
      <c r="AD126" s="101">
        <v>132875</v>
      </c>
      <c r="AE126" s="101">
        <v>132875</v>
      </c>
      <c r="AF126" s="101">
        <v>132875</v>
      </c>
      <c r="AG126" s="101">
        <v>132875</v>
      </c>
      <c r="AH126" s="101">
        <v>132875</v>
      </c>
      <c r="AI126" s="101">
        <v>132875</v>
      </c>
    </row>
    <row r="127" spans="2:35" s="116" customFormat="1" ht="12" hidden="1" customHeight="1" x14ac:dyDescent="0.2">
      <c r="B127" s="103" t="s">
        <v>225</v>
      </c>
      <c r="C127" s="104" t="s">
        <v>226</v>
      </c>
      <c r="D127" s="105"/>
      <c r="E127" s="106">
        <v>477793.24</v>
      </c>
      <c r="F127" s="106">
        <f t="shared" si="46"/>
        <v>1116706.76</v>
      </c>
      <c r="G127" s="106">
        <f t="shared" si="47"/>
        <v>1594500</v>
      </c>
      <c r="H127" s="106">
        <f t="shared" ref="H127:U127" si="73">+H128+H133+H136</f>
        <v>25000</v>
      </c>
      <c r="I127" s="106">
        <f t="shared" si="73"/>
        <v>62000</v>
      </c>
      <c r="J127" s="106">
        <f t="shared" si="73"/>
        <v>821000</v>
      </c>
      <c r="K127" s="106">
        <f t="shared" si="73"/>
        <v>0</v>
      </c>
      <c r="L127" s="106">
        <f t="shared" si="73"/>
        <v>27000</v>
      </c>
      <c r="M127" s="106">
        <f t="shared" si="73"/>
        <v>0</v>
      </c>
      <c r="N127" s="106">
        <f t="shared" si="73"/>
        <v>1500</v>
      </c>
      <c r="O127" s="106">
        <f t="shared" si="73"/>
        <v>0</v>
      </c>
      <c r="P127" s="106">
        <f t="shared" si="73"/>
        <v>3000</v>
      </c>
      <c r="Q127" s="106">
        <f t="shared" si="73"/>
        <v>12500</v>
      </c>
      <c r="R127" s="106">
        <f t="shared" si="73"/>
        <v>0</v>
      </c>
      <c r="S127" s="106">
        <f t="shared" si="73"/>
        <v>0</v>
      </c>
      <c r="T127" s="106">
        <f t="shared" si="73"/>
        <v>1000</v>
      </c>
      <c r="U127" s="106">
        <f t="shared" si="73"/>
        <v>0</v>
      </c>
      <c r="V127" s="106">
        <f>+V128+V133+V136</f>
        <v>641500</v>
      </c>
      <c r="W127" s="107">
        <f>+W128+W133+W136</f>
        <v>1594500</v>
      </c>
      <c r="X127" s="114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</row>
    <row r="128" spans="2:35" ht="12" hidden="1" customHeight="1" x14ac:dyDescent="0.2">
      <c r="B128" s="96" t="s">
        <v>227</v>
      </c>
      <c r="C128" s="109" t="s">
        <v>64</v>
      </c>
      <c r="D128" s="98"/>
      <c r="E128" s="99">
        <v>177161.65</v>
      </c>
      <c r="F128" s="99">
        <f t="shared" si="46"/>
        <v>133838.35</v>
      </c>
      <c r="G128" s="99">
        <f t="shared" si="47"/>
        <v>311000</v>
      </c>
      <c r="H128" s="99">
        <f>+H129+H130+H132+H131</f>
        <v>4000</v>
      </c>
      <c r="I128" s="99">
        <f t="shared" ref="I128:W128" si="74">+I129+I130+I132+I131</f>
        <v>29000</v>
      </c>
      <c r="J128" s="99">
        <f t="shared" si="74"/>
        <v>251000</v>
      </c>
      <c r="K128" s="99">
        <f t="shared" si="74"/>
        <v>0</v>
      </c>
      <c r="L128" s="99">
        <f t="shared" si="74"/>
        <v>27000</v>
      </c>
      <c r="M128" s="99">
        <f t="shared" si="74"/>
        <v>0</v>
      </c>
      <c r="N128" s="99">
        <f t="shared" si="74"/>
        <v>0</v>
      </c>
      <c r="O128" s="99">
        <f t="shared" si="74"/>
        <v>0</v>
      </c>
      <c r="P128" s="99">
        <f t="shared" si="74"/>
        <v>0</v>
      </c>
      <c r="Q128" s="99">
        <f t="shared" si="74"/>
        <v>0</v>
      </c>
      <c r="R128" s="99">
        <f t="shared" si="74"/>
        <v>0</v>
      </c>
      <c r="S128" s="99">
        <f t="shared" si="74"/>
        <v>0</v>
      </c>
      <c r="T128" s="99">
        <f t="shared" si="74"/>
        <v>0</v>
      </c>
      <c r="U128" s="99">
        <f t="shared" si="74"/>
        <v>0</v>
      </c>
      <c r="V128" s="99">
        <f t="shared" si="74"/>
        <v>0</v>
      </c>
      <c r="W128" s="100">
        <f t="shared" si="74"/>
        <v>311000</v>
      </c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</row>
    <row r="129" spans="2:35" s="41" customFormat="1" ht="12" hidden="1" customHeight="1" x14ac:dyDescent="0.2">
      <c r="B129" s="111" t="s">
        <v>228</v>
      </c>
      <c r="C129" s="109" t="s">
        <v>229</v>
      </c>
      <c r="D129" s="98"/>
      <c r="E129" s="99">
        <v>177161.65</v>
      </c>
      <c r="F129" s="99">
        <f t="shared" si="46"/>
        <v>108838.35</v>
      </c>
      <c r="G129" s="99">
        <f t="shared" si="47"/>
        <v>286000</v>
      </c>
      <c r="H129" s="99">
        <v>0</v>
      </c>
      <c r="I129" s="99">
        <v>25000</v>
      </c>
      <c r="J129" s="99">
        <v>234000</v>
      </c>
      <c r="K129" s="99">
        <v>0</v>
      </c>
      <c r="L129" s="99">
        <v>27000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100">
        <f t="shared" ref="W129:W132" si="75">SUM(H129:V129)</f>
        <v>286000</v>
      </c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</row>
    <row r="130" spans="2:35" s="41" customFormat="1" ht="12" hidden="1" customHeight="1" x14ac:dyDescent="0.2">
      <c r="B130" s="111" t="s">
        <v>230</v>
      </c>
      <c r="C130" s="109" t="s">
        <v>231</v>
      </c>
      <c r="D130" s="98"/>
      <c r="E130" s="99">
        <v>0</v>
      </c>
      <c r="F130" s="99">
        <f t="shared" si="46"/>
        <v>11500</v>
      </c>
      <c r="G130" s="99">
        <f t="shared" si="47"/>
        <v>11500</v>
      </c>
      <c r="H130" s="99">
        <v>0</v>
      </c>
      <c r="I130" s="99">
        <v>3000</v>
      </c>
      <c r="J130" s="99">
        <v>8500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100">
        <f t="shared" si="75"/>
        <v>11500</v>
      </c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</row>
    <row r="131" spans="2:35" s="41" customFormat="1" ht="12" hidden="1" customHeight="1" x14ac:dyDescent="0.2">
      <c r="B131" s="111" t="s">
        <v>232</v>
      </c>
      <c r="C131" s="109" t="s">
        <v>233</v>
      </c>
      <c r="D131" s="98"/>
      <c r="E131" s="99"/>
      <c r="F131" s="99"/>
      <c r="G131" s="99"/>
      <c r="H131" s="99">
        <v>0</v>
      </c>
      <c r="I131" s="99">
        <v>1000</v>
      </c>
      <c r="J131" s="99">
        <v>8500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100">
        <f t="shared" si="75"/>
        <v>9500</v>
      </c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</row>
    <row r="132" spans="2:35" s="41" customFormat="1" ht="12" hidden="1" customHeight="1" x14ac:dyDescent="0.2">
      <c r="B132" s="111" t="s">
        <v>234</v>
      </c>
      <c r="C132" s="109" t="s">
        <v>235</v>
      </c>
      <c r="D132" s="98"/>
      <c r="E132" s="99"/>
      <c r="F132" s="99"/>
      <c r="G132" s="99"/>
      <c r="H132" s="99">
        <v>4000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100">
        <f t="shared" si="75"/>
        <v>4000</v>
      </c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</row>
    <row r="133" spans="2:35" s="41" customFormat="1" ht="12" hidden="1" customHeight="1" x14ac:dyDescent="0.2">
      <c r="B133" s="96" t="s">
        <v>236</v>
      </c>
      <c r="C133" s="109" t="s">
        <v>68</v>
      </c>
      <c r="D133" s="98"/>
      <c r="E133" s="99">
        <v>300631.59000000003</v>
      </c>
      <c r="F133" s="99">
        <f t="shared" si="46"/>
        <v>340868.41</v>
      </c>
      <c r="G133" s="99">
        <f t="shared" si="47"/>
        <v>641500</v>
      </c>
      <c r="H133" s="99">
        <f t="shared" ref="H133:U133" si="76">+H134+H135</f>
        <v>0</v>
      </c>
      <c r="I133" s="99">
        <f t="shared" si="76"/>
        <v>0</v>
      </c>
      <c r="J133" s="99">
        <f t="shared" si="76"/>
        <v>0</v>
      </c>
      <c r="K133" s="99">
        <f t="shared" si="76"/>
        <v>0</v>
      </c>
      <c r="L133" s="99">
        <f t="shared" si="76"/>
        <v>0</v>
      </c>
      <c r="M133" s="99">
        <f t="shared" si="76"/>
        <v>0</v>
      </c>
      <c r="N133" s="99">
        <f t="shared" si="76"/>
        <v>0</v>
      </c>
      <c r="O133" s="99">
        <f t="shared" si="76"/>
        <v>0</v>
      </c>
      <c r="P133" s="99">
        <f t="shared" si="76"/>
        <v>0</v>
      </c>
      <c r="Q133" s="99">
        <f t="shared" si="76"/>
        <v>0</v>
      </c>
      <c r="R133" s="99">
        <f t="shared" si="76"/>
        <v>0</v>
      </c>
      <c r="S133" s="99">
        <f t="shared" si="76"/>
        <v>0</v>
      </c>
      <c r="T133" s="99">
        <f t="shared" si="76"/>
        <v>0</v>
      </c>
      <c r="U133" s="99">
        <f t="shared" si="76"/>
        <v>0</v>
      </c>
      <c r="V133" s="99">
        <f>+V134+V135</f>
        <v>641500</v>
      </c>
      <c r="W133" s="100">
        <f>+W134+W135</f>
        <v>641500</v>
      </c>
      <c r="X133" s="117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</row>
    <row r="134" spans="2:35" s="41" customFormat="1" ht="12" hidden="1" customHeight="1" x14ac:dyDescent="0.2">
      <c r="B134" s="111" t="s">
        <v>237</v>
      </c>
      <c r="C134" s="109" t="s">
        <v>229</v>
      </c>
      <c r="D134" s="98"/>
      <c r="E134" s="99">
        <v>228000</v>
      </c>
      <c r="F134" s="99">
        <f t="shared" si="46"/>
        <v>413500</v>
      </c>
      <c r="G134" s="99">
        <f t="shared" si="47"/>
        <v>641500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641500</v>
      </c>
      <c r="W134" s="100">
        <f t="shared" ref="W134:W135" si="77">SUM(H134:V134)</f>
        <v>641500</v>
      </c>
      <c r="X134" s="117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</row>
    <row r="135" spans="2:35" s="41" customFormat="1" ht="12" hidden="1" customHeight="1" x14ac:dyDescent="0.2">
      <c r="B135" s="111" t="s">
        <v>238</v>
      </c>
      <c r="C135" s="109" t="s">
        <v>231</v>
      </c>
      <c r="D135" s="98"/>
      <c r="E135" s="99">
        <v>72631.59</v>
      </c>
      <c r="F135" s="99">
        <f t="shared" si="46"/>
        <v>-72631.59</v>
      </c>
      <c r="G135" s="99">
        <f t="shared" si="47"/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100">
        <f t="shared" si="77"/>
        <v>0</v>
      </c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</row>
    <row r="136" spans="2:35" s="41" customFormat="1" ht="12" hidden="1" customHeight="1" x14ac:dyDescent="0.2">
      <c r="B136" s="96" t="s">
        <v>239</v>
      </c>
      <c r="C136" s="109" t="s">
        <v>72</v>
      </c>
      <c r="D136" s="98"/>
      <c r="E136" s="99">
        <v>0</v>
      </c>
      <c r="F136" s="99">
        <f t="shared" si="46"/>
        <v>642000</v>
      </c>
      <c r="G136" s="99">
        <f t="shared" si="47"/>
        <v>642000</v>
      </c>
      <c r="H136" s="99">
        <f t="shared" ref="H136:U136" si="78">+H137+H138</f>
        <v>21000</v>
      </c>
      <c r="I136" s="99">
        <f t="shared" si="78"/>
        <v>33000</v>
      </c>
      <c r="J136" s="99">
        <f t="shared" si="78"/>
        <v>570000</v>
      </c>
      <c r="K136" s="99">
        <f t="shared" si="78"/>
        <v>0</v>
      </c>
      <c r="L136" s="99">
        <f t="shared" si="78"/>
        <v>0</v>
      </c>
      <c r="M136" s="99">
        <f t="shared" si="78"/>
        <v>0</v>
      </c>
      <c r="N136" s="99">
        <f t="shared" si="78"/>
        <v>1500</v>
      </c>
      <c r="O136" s="99">
        <f t="shared" si="78"/>
        <v>0</v>
      </c>
      <c r="P136" s="99">
        <f t="shared" si="78"/>
        <v>3000</v>
      </c>
      <c r="Q136" s="99">
        <f t="shared" si="78"/>
        <v>12500</v>
      </c>
      <c r="R136" s="99">
        <f t="shared" si="78"/>
        <v>0</v>
      </c>
      <c r="S136" s="99">
        <f t="shared" si="78"/>
        <v>0</v>
      </c>
      <c r="T136" s="99">
        <f t="shared" si="78"/>
        <v>1000</v>
      </c>
      <c r="U136" s="99">
        <f t="shared" si="78"/>
        <v>0</v>
      </c>
      <c r="V136" s="99">
        <f>+V137+V138</f>
        <v>0</v>
      </c>
      <c r="W136" s="100">
        <f>+W137+W138</f>
        <v>642000</v>
      </c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</row>
    <row r="137" spans="2:35" s="41" customFormat="1" hidden="1" x14ac:dyDescent="0.2">
      <c r="B137" s="111" t="s">
        <v>240</v>
      </c>
      <c r="C137" s="109" t="s">
        <v>229</v>
      </c>
      <c r="D137" s="98"/>
      <c r="E137" s="99">
        <v>0</v>
      </c>
      <c r="F137" s="99">
        <f t="shared" si="46"/>
        <v>626500</v>
      </c>
      <c r="G137" s="99">
        <f t="shared" si="47"/>
        <v>626500</v>
      </c>
      <c r="H137" s="99">
        <v>8500</v>
      </c>
      <c r="I137" s="99">
        <v>33000</v>
      </c>
      <c r="J137" s="99">
        <f>550000+20000</f>
        <v>570000</v>
      </c>
      <c r="K137" s="99">
        <v>0</v>
      </c>
      <c r="L137" s="99">
        <v>0</v>
      </c>
      <c r="M137" s="99">
        <v>0</v>
      </c>
      <c r="N137" s="99">
        <v>1500</v>
      </c>
      <c r="O137" s="99">
        <v>0</v>
      </c>
      <c r="P137" s="99">
        <v>0</v>
      </c>
      <c r="Q137" s="99">
        <v>12500</v>
      </c>
      <c r="R137" s="99">
        <v>0</v>
      </c>
      <c r="S137" s="99">
        <v>0</v>
      </c>
      <c r="T137" s="99">
        <v>1000</v>
      </c>
      <c r="U137" s="99">
        <v>0</v>
      </c>
      <c r="V137" s="99">
        <v>0</v>
      </c>
      <c r="W137" s="100">
        <f t="shared" ref="W137:W138" si="79">SUM(H137:V137)</f>
        <v>626500</v>
      </c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</row>
    <row r="138" spans="2:35" s="41" customFormat="1" hidden="1" x14ac:dyDescent="0.2">
      <c r="B138" s="111" t="s">
        <v>241</v>
      </c>
      <c r="C138" s="109" t="s">
        <v>231</v>
      </c>
      <c r="D138" s="98"/>
      <c r="E138" s="99">
        <v>0</v>
      </c>
      <c r="F138" s="99">
        <f t="shared" si="46"/>
        <v>15500</v>
      </c>
      <c r="G138" s="99">
        <f t="shared" si="47"/>
        <v>15500</v>
      </c>
      <c r="H138" s="99">
        <f>7500+5000</f>
        <v>12500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3000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100">
        <f t="shared" si="79"/>
        <v>15500</v>
      </c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</row>
    <row r="139" spans="2:35" ht="23.25" customHeight="1" x14ac:dyDescent="0.2">
      <c r="B139" s="96" t="s">
        <v>242</v>
      </c>
      <c r="C139" s="97" t="s">
        <v>243</v>
      </c>
      <c r="D139" s="98"/>
      <c r="E139" s="99">
        <v>553202.92000000004</v>
      </c>
      <c r="F139" s="128">
        <f t="shared" si="46"/>
        <v>353850.76</v>
      </c>
      <c r="G139" s="128">
        <f t="shared" si="47"/>
        <v>907053.68</v>
      </c>
      <c r="H139" s="128">
        <f t="shared" ref="H139:Q139" si="80">+H140+H143+H149+H156+H146</f>
        <v>5000</v>
      </c>
      <c r="I139" s="128">
        <f t="shared" si="80"/>
        <v>182000</v>
      </c>
      <c r="J139" s="128">
        <f t="shared" si="80"/>
        <v>53000</v>
      </c>
      <c r="K139" s="128">
        <f t="shared" si="80"/>
        <v>0</v>
      </c>
      <c r="L139" s="128">
        <f t="shared" si="80"/>
        <v>55500</v>
      </c>
      <c r="M139" s="128">
        <f t="shared" si="80"/>
        <v>11000</v>
      </c>
      <c r="N139" s="128">
        <f t="shared" si="80"/>
        <v>7500</v>
      </c>
      <c r="O139" s="128">
        <f t="shared" si="80"/>
        <v>15800</v>
      </c>
      <c r="P139" s="128">
        <f t="shared" si="80"/>
        <v>8100</v>
      </c>
      <c r="Q139" s="128">
        <f t="shared" si="80"/>
        <v>53500</v>
      </c>
      <c r="R139" s="128">
        <f>+R140+R143+R149+R156+R146</f>
        <v>371386.23</v>
      </c>
      <c r="S139" s="128">
        <f t="shared" ref="S139:W139" si="81">+S140+S143+S149+S156+S146</f>
        <v>0</v>
      </c>
      <c r="T139" s="128">
        <f t="shared" si="81"/>
        <v>1500</v>
      </c>
      <c r="U139" s="128">
        <f t="shared" si="81"/>
        <v>0</v>
      </c>
      <c r="V139" s="128">
        <f t="shared" si="81"/>
        <v>142767.45000000001</v>
      </c>
      <c r="W139" s="100">
        <f t="shared" si="81"/>
        <v>907053.68</v>
      </c>
      <c r="X139" s="101">
        <v>75587.81</v>
      </c>
      <c r="Y139" s="101">
        <v>75587.81</v>
      </c>
      <c r="Z139" s="101">
        <v>75587.81</v>
      </c>
      <c r="AA139" s="101">
        <v>75587.81</v>
      </c>
      <c r="AB139" s="101">
        <v>75587.81</v>
      </c>
      <c r="AC139" s="101">
        <v>75587.81</v>
      </c>
      <c r="AD139" s="101">
        <v>75587.81</v>
      </c>
      <c r="AE139" s="101">
        <v>75587.81</v>
      </c>
      <c r="AF139" s="101">
        <v>75587.81</v>
      </c>
      <c r="AG139" s="101">
        <v>75587.81</v>
      </c>
      <c r="AH139" s="101">
        <v>75587.81</v>
      </c>
      <c r="AI139" s="101">
        <f>75587.81-0.04</f>
        <v>75587.77</v>
      </c>
    </row>
    <row r="140" spans="2:35" s="116" customFormat="1" ht="12" hidden="1" customHeight="1" x14ac:dyDescent="0.2">
      <c r="B140" s="103" t="s">
        <v>244</v>
      </c>
      <c r="C140" s="104" t="s">
        <v>245</v>
      </c>
      <c r="D140" s="105"/>
      <c r="E140" s="106">
        <v>231359.73</v>
      </c>
      <c r="F140" s="106">
        <f t="shared" si="46"/>
        <v>-218359.73</v>
      </c>
      <c r="G140" s="106">
        <f t="shared" si="47"/>
        <v>13000</v>
      </c>
      <c r="H140" s="106">
        <f t="shared" ref="H140:U141" si="82">+H141</f>
        <v>0</v>
      </c>
      <c r="I140" s="106">
        <f t="shared" si="82"/>
        <v>0</v>
      </c>
      <c r="J140" s="106">
        <f t="shared" si="82"/>
        <v>0</v>
      </c>
      <c r="K140" s="106">
        <f t="shared" si="82"/>
        <v>0</v>
      </c>
      <c r="L140" s="106">
        <f t="shared" si="82"/>
        <v>3500</v>
      </c>
      <c r="M140" s="106">
        <f t="shared" si="82"/>
        <v>0</v>
      </c>
      <c r="N140" s="106">
        <f t="shared" si="82"/>
        <v>0</v>
      </c>
      <c r="O140" s="106">
        <f t="shared" si="82"/>
        <v>0</v>
      </c>
      <c r="P140" s="106">
        <f t="shared" si="82"/>
        <v>0</v>
      </c>
      <c r="Q140" s="106">
        <f t="shared" si="82"/>
        <v>0</v>
      </c>
      <c r="R140" s="106">
        <f t="shared" si="82"/>
        <v>9500</v>
      </c>
      <c r="S140" s="106">
        <f t="shared" si="82"/>
        <v>0</v>
      </c>
      <c r="T140" s="106">
        <f t="shared" si="82"/>
        <v>0</v>
      </c>
      <c r="U140" s="106">
        <f t="shared" si="82"/>
        <v>0</v>
      </c>
      <c r="V140" s="106">
        <f>+V141</f>
        <v>0</v>
      </c>
      <c r="W140" s="107">
        <f>+W141</f>
        <v>13000</v>
      </c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</row>
    <row r="141" spans="2:35" ht="12" hidden="1" customHeight="1" x14ac:dyDescent="0.2">
      <c r="B141" s="96" t="s">
        <v>246</v>
      </c>
      <c r="C141" s="109" t="s">
        <v>64</v>
      </c>
      <c r="D141" s="98"/>
      <c r="E141" s="99">
        <v>231359.73</v>
      </c>
      <c r="F141" s="99">
        <f t="shared" si="46"/>
        <v>-218359.73</v>
      </c>
      <c r="G141" s="99">
        <f t="shared" si="47"/>
        <v>13000</v>
      </c>
      <c r="H141" s="99">
        <f t="shared" si="82"/>
        <v>0</v>
      </c>
      <c r="I141" s="99">
        <f t="shared" si="82"/>
        <v>0</v>
      </c>
      <c r="J141" s="99">
        <f t="shared" si="82"/>
        <v>0</v>
      </c>
      <c r="K141" s="99">
        <f t="shared" si="82"/>
        <v>0</v>
      </c>
      <c r="L141" s="99">
        <f t="shared" si="82"/>
        <v>3500</v>
      </c>
      <c r="M141" s="99">
        <f t="shared" si="82"/>
        <v>0</v>
      </c>
      <c r="N141" s="99">
        <f t="shared" si="82"/>
        <v>0</v>
      </c>
      <c r="O141" s="99">
        <f t="shared" si="82"/>
        <v>0</v>
      </c>
      <c r="P141" s="99">
        <f t="shared" si="82"/>
        <v>0</v>
      </c>
      <c r="Q141" s="99">
        <f t="shared" si="82"/>
        <v>0</v>
      </c>
      <c r="R141" s="99">
        <f t="shared" si="82"/>
        <v>9500</v>
      </c>
      <c r="S141" s="99">
        <f t="shared" si="82"/>
        <v>0</v>
      </c>
      <c r="T141" s="99">
        <f t="shared" si="82"/>
        <v>0</v>
      </c>
      <c r="U141" s="99">
        <f t="shared" si="82"/>
        <v>0</v>
      </c>
      <c r="V141" s="99">
        <f>+V142</f>
        <v>0</v>
      </c>
      <c r="W141" s="100">
        <f>+W142</f>
        <v>13000</v>
      </c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</row>
    <row r="142" spans="2:35" s="41" customFormat="1" ht="12" hidden="1" customHeight="1" x14ac:dyDescent="0.2">
      <c r="B142" s="111" t="s">
        <v>247</v>
      </c>
      <c r="C142" s="109" t="s">
        <v>245</v>
      </c>
      <c r="D142" s="98"/>
      <c r="E142" s="99">
        <v>231359.73</v>
      </c>
      <c r="F142" s="99">
        <f t="shared" si="46"/>
        <v>-218359.73</v>
      </c>
      <c r="G142" s="99">
        <f t="shared" si="47"/>
        <v>13000</v>
      </c>
      <c r="H142" s="99">
        <v>0</v>
      </c>
      <c r="I142" s="99">
        <v>0</v>
      </c>
      <c r="J142" s="99">
        <v>0</v>
      </c>
      <c r="K142" s="99">
        <v>0</v>
      </c>
      <c r="L142" s="99">
        <v>3500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9500</v>
      </c>
      <c r="S142" s="99">
        <v>0</v>
      </c>
      <c r="T142" s="99">
        <v>0</v>
      </c>
      <c r="U142" s="99">
        <v>0</v>
      </c>
      <c r="V142" s="99">
        <v>0</v>
      </c>
      <c r="W142" s="100">
        <f>SUM(H142:V142)</f>
        <v>13000</v>
      </c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</row>
    <row r="143" spans="2:35" s="116" customFormat="1" ht="12" hidden="1" customHeight="1" x14ac:dyDescent="0.2">
      <c r="B143" s="103" t="s">
        <v>248</v>
      </c>
      <c r="C143" s="104" t="s">
        <v>249</v>
      </c>
      <c r="D143" s="105"/>
      <c r="E143" s="106">
        <v>0</v>
      </c>
      <c r="F143" s="106">
        <f t="shared" si="46"/>
        <v>13500</v>
      </c>
      <c r="G143" s="106">
        <f t="shared" si="47"/>
        <v>13500</v>
      </c>
      <c r="H143" s="106">
        <f t="shared" ref="H143:U144" si="83">+H144</f>
        <v>0</v>
      </c>
      <c r="I143" s="106">
        <f t="shared" si="83"/>
        <v>0</v>
      </c>
      <c r="J143" s="106">
        <f t="shared" si="83"/>
        <v>0</v>
      </c>
      <c r="K143" s="106">
        <f t="shared" si="83"/>
        <v>0</v>
      </c>
      <c r="L143" s="106">
        <f t="shared" si="83"/>
        <v>1000</v>
      </c>
      <c r="M143" s="106">
        <f t="shared" si="83"/>
        <v>0</v>
      </c>
      <c r="N143" s="106">
        <f t="shared" si="83"/>
        <v>0</v>
      </c>
      <c r="O143" s="106">
        <f t="shared" si="83"/>
        <v>0</v>
      </c>
      <c r="P143" s="106">
        <f t="shared" si="83"/>
        <v>0</v>
      </c>
      <c r="Q143" s="106">
        <f t="shared" si="83"/>
        <v>0</v>
      </c>
      <c r="R143" s="106">
        <f t="shared" si="83"/>
        <v>12500</v>
      </c>
      <c r="S143" s="106">
        <f t="shared" si="83"/>
        <v>0</v>
      </c>
      <c r="T143" s="106">
        <f t="shared" si="83"/>
        <v>0</v>
      </c>
      <c r="U143" s="106">
        <f t="shared" si="83"/>
        <v>0</v>
      </c>
      <c r="V143" s="106">
        <f>+V144</f>
        <v>0</v>
      </c>
      <c r="W143" s="107">
        <f>+W144</f>
        <v>13500</v>
      </c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</row>
    <row r="144" spans="2:35" ht="12" hidden="1" customHeight="1" x14ac:dyDescent="0.2">
      <c r="B144" s="96" t="s">
        <v>250</v>
      </c>
      <c r="C144" s="109" t="s">
        <v>72</v>
      </c>
      <c r="D144" s="98"/>
      <c r="E144" s="99">
        <v>0</v>
      </c>
      <c r="F144" s="99">
        <f t="shared" si="46"/>
        <v>13500</v>
      </c>
      <c r="G144" s="99">
        <f t="shared" si="47"/>
        <v>13500</v>
      </c>
      <c r="H144" s="99">
        <f t="shared" si="83"/>
        <v>0</v>
      </c>
      <c r="I144" s="99">
        <f t="shared" si="83"/>
        <v>0</v>
      </c>
      <c r="J144" s="99">
        <f t="shared" si="83"/>
        <v>0</v>
      </c>
      <c r="K144" s="99">
        <f t="shared" si="83"/>
        <v>0</v>
      </c>
      <c r="L144" s="99">
        <f t="shared" si="83"/>
        <v>1000</v>
      </c>
      <c r="M144" s="99">
        <f t="shared" si="83"/>
        <v>0</v>
      </c>
      <c r="N144" s="99">
        <f t="shared" si="83"/>
        <v>0</v>
      </c>
      <c r="O144" s="99">
        <f t="shared" si="83"/>
        <v>0</v>
      </c>
      <c r="P144" s="99">
        <f t="shared" si="83"/>
        <v>0</v>
      </c>
      <c r="Q144" s="99">
        <f t="shared" si="83"/>
        <v>0</v>
      </c>
      <c r="R144" s="99">
        <f t="shared" si="83"/>
        <v>12500</v>
      </c>
      <c r="S144" s="99">
        <f t="shared" si="83"/>
        <v>0</v>
      </c>
      <c r="T144" s="99">
        <f t="shared" si="83"/>
        <v>0</v>
      </c>
      <c r="U144" s="99">
        <f t="shared" si="83"/>
        <v>0</v>
      </c>
      <c r="V144" s="99">
        <f>+V145</f>
        <v>0</v>
      </c>
      <c r="W144" s="100">
        <f>+W145</f>
        <v>13500</v>
      </c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</row>
    <row r="145" spans="2:35" s="41" customFormat="1" hidden="1" x14ac:dyDescent="0.2">
      <c r="B145" s="111" t="s">
        <v>251</v>
      </c>
      <c r="C145" s="109" t="s">
        <v>252</v>
      </c>
      <c r="D145" s="98"/>
      <c r="E145" s="99">
        <v>0</v>
      </c>
      <c r="F145" s="99">
        <f t="shared" si="46"/>
        <v>13500</v>
      </c>
      <c r="G145" s="99">
        <f t="shared" si="47"/>
        <v>13500</v>
      </c>
      <c r="H145" s="99">
        <v>0</v>
      </c>
      <c r="I145" s="99">
        <v>0</v>
      </c>
      <c r="J145" s="99">
        <v>0</v>
      </c>
      <c r="K145" s="99">
        <v>0</v>
      </c>
      <c r="L145" s="99">
        <v>1000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f>7500+5000</f>
        <v>12500</v>
      </c>
      <c r="S145" s="99">
        <v>0</v>
      </c>
      <c r="T145" s="99">
        <v>0</v>
      </c>
      <c r="U145" s="99">
        <v>0</v>
      </c>
      <c r="V145" s="99">
        <v>0</v>
      </c>
      <c r="W145" s="100">
        <f>SUM(H145:V145)</f>
        <v>13500</v>
      </c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</row>
    <row r="146" spans="2:35" s="116" customFormat="1" ht="12" hidden="1" customHeight="1" x14ac:dyDescent="0.2">
      <c r="B146" s="103" t="s">
        <v>253</v>
      </c>
      <c r="C146" s="104" t="s">
        <v>254</v>
      </c>
      <c r="D146" s="105"/>
      <c r="E146" s="106">
        <v>0</v>
      </c>
      <c r="F146" s="106">
        <f t="shared" si="46"/>
        <v>12500</v>
      </c>
      <c r="G146" s="106">
        <f t="shared" si="47"/>
        <v>12500</v>
      </c>
      <c r="H146" s="106">
        <f t="shared" ref="H146:W146" si="84">+H148</f>
        <v>0</v>
      </c>
      <c r="I146" s="106">
        <f t="shared" si="84"/>
        <v>0</v>
      </c>
      <c r="J146" s="106">
        <f t="shared" si="84"/>
        <v>0</v>
      </c>
      <c r="K146" s="106">
        <f t="shared" si="84"/>
        <v>0</v>
      </c>
      <c r="L146" s="106">
        <f t="shared" si="84"/>
        <v>0</v>
      </c>
      <c r="M146" s="106">
        <f t="shared" si="84"/>
        <v>0</v>
      </c>
      <c r="N146" s="106">
        <f t="shared" si="84"/>
        <v>0</v>
      </c>
      <c r="O146" s="106">
        <f t="shared" si="84"/>
        <v>500</v>
      </c>
      <c r="P146" s="106">
        <f t="shared" si="84"/>
        <v>0</v>
      </c>
      <c r="Q146" s="106">
        <f t="shared" si="84"/>
        <v>0</v>
      </c>
      <c r="R146" s="106">
        <f t="shared" si="84"/>
        <v>12000</v>
      </c>
      <c r="S146" s="106">
        <f t="shared" si="84"/>
        <v>0</v>
      </c>
      <c r="T146" s="106">
        <f t="shared" si="84"/>
        <v>0</v>
      </c>
      <c r="U146" s="106">
        <f t="shared" si="84"/>
        <v>0</v>
      </c>
      <c r="V146" s="106">
        <f t="shared" si="84"/>
        <v>0</v>
      </c>
      <c r="W146" s="107">
        <f t="shared" si="84"/>
        <v>12500</v>
      </c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</row>
    <row r="147" spans="2:35" ht="12" hidden="1" customHeight="1" x14ac:dyDescent="0.2">
      <c r="B147" s="96" t="s">
        <v>255</v>
      </c>
      <c r="C147" s="109" t="s">
        <v>72</v>
      </c>
      <c r="D147" s="98"/>
      <c r="E147" s="99">
        <v>0</v>
      </c>
      <c r="F147" s="99">
        <f t="shared" si="46"/>
        <v>12500</v>
      </c>
      <c r="G147" s="99">
        <f t="shared" si="47"/>
        <v>12500</v>
      </c>
      <c r="H147" s="99">
        <f t="shared" ref="H147:U147" si="85">+H148</f>
        <v>0</v>
      </c>
      <c r="I147" s="99">
        <f t="shared" si="85"/>
        <v>0</v>
      </c>
      <c r="J147" s="99">
        <f t="shared" si="85"/>
        <v>0</v>
      </c>
      <c r="K147" s="99">
        <f t="shared" si="85"/>
        <v>0</v>
      </c>
      <c r="L147" s="99">
        <f t="shared" si="85"/>
        <v>0</v>
      </c>
      <c r="M147" s="99">
        <f t="shared" si="85"/>
        <v>0</v>
      </c>
      <c r="N147" s="99">
        <f t="shared" si="85"/>
        <v>0</v>
      </c>
      <c r="O147" s="99">
        <f t="shared" si="85"/>
        <v>500</v>
      </c>
      <c r="P147" s="99">
        <f t="shared" si="85"/>
        <v>0</v>
      </c>
      <c r="Q147" s="99">
        <f t="shared" si="85"/>
        <v>0</v>
      </c>
      <c r="R147" s="99">
        <f t="shared" si="85"/>
        <v>12000</v>
      </c>
      <c r="S147" s="99">
        <f t="shared" si="85"/>
        <v>0</v>
      </c>
      <c r="T147" s="99">
        <f t="shared" si="85"/>
        <v>0</v>
      </c>
      <c r="U147" s="99">
        <f t="shared" si="85"/>
        <v>0</v>
      </c>
      <c r="V147" s="99">
        <f>+V148</f>
        <v>0</v>
      </c>
      <c r="W147" s="100">
        <f>+W148</f>
        <v>12500</v>
      </c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</row>
    <row r="148" spans="2:35" s="41" customFormat="1" hidden="1" x14ac:dyDescent="0.2">
      <c r="B148" s="111" t="s">
        <v>256</v>
      </c>
      <c r="C148" s="109" t="s">
        <v>254</v>
      </c>
      <c r="D148" s="98"/>
      <c r="E148" s="99">
        <v>0</v>
      </c>
      <c r="F148" s="99">
        <f t="shared" si="46"/>
        <v>12500</v>
      </c>
      <c r="G148" s="99">
        <f t="shared" si="47"/>
        <v>12500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500</v>
      </c>
      <c r="P148" s="99">
        <v>0</v>
      </c>
      <c r="Q148" s="99">
        <v>0</v>
      </c>
      <c r="R148" s="99">
        <f>7000+5000</f>
        <v>12000</v>
      </c>
      <c r="S148" s="99">
        <v>0</v>
      </c>
      <c r="T148" s="99">
        <v>0</v>
      </c>
      <c r="U148" s="99">
        <v>0</v>
      </c>
      <c r="V148" s="99">
        <v>0</v>
      </c>
      <c r="W148" s="100">
        <f>SUM(H148:V148)</f>
        <v>12500</v>
      </c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</row>
    <row r="149" spans="2:35" s="132" customFormat="1" ht="12" hidden="1" customHeight="1" x14ac:dyDescent="0.2">
      <c r="B149" s="129" t="s">
        <v>257</v>
      </c>
      <c r="C149" s="130" t="s">
        <v>258</v>
      </c>
      <c r="D149" s="106"/>
      <c r="E149" s="106">
        <v>246627.63</v>
      </c>
      <c r="F149" s="106">
        <f t="shared" si="46"/>
        <v>26.050000000017462</v>
      </c>
      <c r="G149" s="106">
        <f t="shared" si="47"/>
        <v>246653.68000000002</v>
      </c>
      <c r="H149" s="106">
        <f t="shared" ref="H149:V149" si="86">+H150+H152+H154</f>
        <v>5000</v>
      </c>
      <c r="I149" s="106">
        <f t="shared" si="86"/>
        <v>0</v>
      </c>
      <c r="J149" s="106">
        <f t="shared" si="86"/>
        <v>3500</v>
      </c>
      <c r="K149" s="106">
        <f t="shared" si="86"/>
        <v>0</v>
      </c>
      <c r="L149" s="106">
        <f t="shared" si="86"/>
        <v>8500</v>
      </c>
      <c r="M149" s="106">
        <f t="shared" si="86"/>
        <v>5500</v>
      </c>
      <c r="N149" s="106">
        <f t="shared" si="86"/>
        <v>2000</v>
      </c>
      <c r="O149" s="106">
        <f t="shared" si="86"/>
        <v>1000</v>
      </c>
      <c r="P149" s="106">
        <f t="shared" si="86"/>
        <v>8000</v>
      </c>
      <c r="Q149" s="106">
        <f t="shared" si="86"/>
        <v>4000</v>
      </c>
      <c r="R149" s="106">
        <f t="shared" si="86"/>
        <v>75386.23000000001</v>
      </c>
      <c r="S149" s="106">
        <f t="shared" si="86"/>
        <v>0</v>
      </c>
      <c r="T149" s="106">
        <f t="shared" si="86"/>
        <v>0</v>
      </c>
      <c r="U149" s="106">
        <f t="shared" si="86"/>
        <v>0</v>
      </c>
      <c r="V149" s="106">
        <f t="shared" si="86"/>
        <v>133767.45000000001</v>
      </c>
      <c r="W149" s="107">
        <f>+W150+W152+W154</f>
        <v>246653.68000000002</v>
      </c>
      <c r="X149" s="131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</row>
    <row r="150" spans="2:35" ht="12" hidden="1" customHeight="1" x14ac:dyDescent="0.2">
      <c r="B150" s="96" t="s">
        <v>259</v>
      </c>
      <c r="C150" s="109" t="s">
        <v>64</v>
      </c>
      <c r="D150" s="98"/>
      <c r="E150" s="99">
        <v>246627.63</v>
      </c>
      <c r="F150" s="99">
        <f t="shared" si="46"/>
        <v>-198741.4</v>
      </c>
      <c r="G150" s="99">
        <f t="shared" si="47"/>
        <v>47886.23</v>
      </c>
      <c r="H150" s="99">
        <f t="shared" ref="H150:U150" si="87">+H151</f>
        <v>0</v>
      </c>
      <c r="I150" s="99">
        <f t="shared" si="87"/>
        <v>0</v>
      </c>
      <c r="J150" s="99">
        <f t="shared" si="87"/>
        <v>0</v>
      </c>
      <c r="K150" s="99">
        <f t="shared" si="87"/>
        <v>0</v>
      </c>
      <c r="L150" s="99">
        <f t="shared" si="87"/>
        <v>7000</v>
      </c>
      <c r="M150" s="99">
        <f t="shared" si="87"/>
        <v>5500</v>
      </c>
      <c r="N150" s="99">
        <f t="shared" si="87"/>
        <v>2000</v>
      </c>
      <c r="O150" s="99">
        <f t="shared" si="87"/>
        <v>0</v>
      </c>
      <c r="P150" s="99">
        <f t="shared" si="87"/>
        <v>0</v>
      </c>
      <c r="Q150" s="99">
        <f t="shared" si="87"/>
        <v>0</v>
      </c>
      <c r="R150" s="99">
        <f t="shared" si="87"/>
        <v>33386.230000000003</v>
      </c>
      <c r="S150" s="99">
        <f t="shared" si="87"/>
        <v>0</v>
      </c>
      <c r="T150" s="99">
        <f t="shared" si="87"/>
        <v>0</v>
      </c>
      <c r="U150" s="99">
        <f t="shared" si="87"/>
        <v>0</v>
      </c>
      <c r="V150" s="99">
        <f>+V151</f>
        <v>0</v>
      </c>
      <c r="W150" s="100">
        <f>+W151</f>
        <v>47886.23</v>
      </c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</row>
    <row r="151" spans="2:35" s="41" customFormat="1" ht="12" hidden="1" customHeight="1" x14ac:dyDescent="0.2">
      <c r="B151" s="111" t="s">
        <v>260</v>
      </c>
      <c r="C151" s="109" t="s">
        <v>261</v>
      </c>
      <c r="D151" s="98"/>
      <c r="E151" s="99">
        <v>246627.63</v>
      </c>
      <c r="F151" s="99">
        <f t="shared" si="46"/>
        <v>-198741.4</v>
      </c>
      <c r="G151" s="99">
        <f t="shared" si="47"/>
        <v>47886.23</v>
      </c>
      <c r="H151" s="99">
        <v>0</v>
      </c>
      <c r="I151" s="99">
        <v>0</v>
      </c>
      <c r="J151" s="99">
        <v>0</v>
      </c>
      <c r="K151" s="99">
        <v>0</v>
      </c>
      <c r="L151" s="99">
        <v>7000</v>
      </c>
      <c r="M151" s="99">
        <v>5500</v>
      </c>
      <c r="N151" s="99">
        <v>2000</v>
      </c>
      <c r="O151" s="99">
        <v>0</v>
      </c>
      <c r="P151" s="99">
        <v>0</v>
      </c>
      <c r="Q151" s="99">
        <v>0</v>
      </c>
      <c r="R151" s="99">
        <v>33386.230000000003</v>
      </c>
      <c r="S151" s="99">
        <v>0</v>
      </c>
      <c r="T151" s="99">
        <v>0</v>
      </c>
      <c r="U151" s="99">
        <v>0</v>
      </c>
      <c r="V151" s="99">
        <v>0</v>
      </c>
      <c r="W151" s="100">
        <f>SUM(H151:V151)</f>
        <v>47886.23</v>
      </c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</row>
    <row r="152" spans="2:35" s="41" customFormat="1" ht="12" hidden="1" customHeight="1" x14ac:dyDescent="0.2">
      <c r="B152" s="96" t="s">
        <v>262</v>
      </c>
      <c r="C152" s="109" t="s">
        <v>68</v>
      </c>
      <c r="D152" s="98"/>
      <c r="E152" s="99">
        <v>0</v>
      </c>
      <c r="F152" s="99">
        <f t="shared" si="46"/>
        <v>133767.45000000001</v>
      </c>
      <c r="G152" s="99">
        <f t="shared" si="47"/>
        <v>133767.45000000001</v>
      </c>
      <c r="H152" s="99">
        <f t="shared" ref="H152:U154" si="88">+H153</f>
        <v>0</v>
      </c>
      <c r="I152" s="99">
        <f t="shared" si="88"/>
        <v>0</v>
      </c>
      <c r="J152" s="99">
        <f t="shared" si="88"/>
        <v>0</v>
      </c>
      <c r="K152" s="99">
        <f t="shared" si="88"/>
        <v>0</v>
      </c>
      <c r="L152" s="99">
        <f t="shared" si="88"/>
        <v>0</v>
      </c>
      <c r="M152" s="99">
        <f t="shared" si="88"/>
        <v>0</v>
      </c>
      <c r="N152" s="99">
        <f t="shared" si="88"/>
        <v>0</v>
      </c>
      <c r="O152" s="99">
        <f t="shared" si="88"/>
        <v>0</v>
      </c>
      <c r="P152" s="99">
        <f t="shared" si="88"/>
        <v>0</v>
      </c>
      <c r="Q152" s="99">
        <f t="shared" si="88"/>
        <v>0</v>
      </c>
      <c r="R152" s="99">
        <f t="shared" si="88"/>
        <v>0</v>
      </c>
      <c r="S152" s="99">
        <f t="shared" si="88"/>
        <v>0</v>
      </c>
      <c r="T152" s="99">
        <f t="shared" si="88"/>
        <v>0</v>
      </c>
      <c r="U152" s="99">
        <f t="shared" si="88"/>
        <v>0</v>
      </c>
      <c r="V152" s="99">
        <f>+V153</f>
        <v>133767.45000000001</v>
      </c>
      <c r="W152" s="100">
        <f>+W153</f>
        <v>133767.45000000001</v>
      </c>
      <c r="X152" s="117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</row>
    <row r="153" spans="2:35" s="41" customFormat="1" hidden="1" x14ac:dyDescent="0.2">
      <c r="B153" s="111" t="s">
        <v>263</v>
      </c>
      <c r="C153" s="109" t="s">
        <v>261</v>
      </c>
      <c r="D153" s="98"/>
      <c r="E153" s="99">
        <v>0</v>
      </c>
      <c r="F153" s="99">
        <f t="shared" si="46"/>
        <v>133767.45000000001</v>
      </c>
      <c r="G153" s="99">
        <f t="shared" si="47"/>
        <v>133767.45000000001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133767.45000000001</v>
      </c>
      <c r="W153" s="100">
        <f>SUM(H153:V153)</f>
        <v>133767.45000000001</v>
      </c>
      <c r="X153" s="117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</row>
    <row r="154" spans="2:35" s="41" customFormat="1" ht="12" hidden="1" customHeight="1" x14ac:dyDescent="0.2">
      <c r="B154" s="96" t="s">
        <v>264</v>
      </c>
      <c r="C154" s="109" t="s">
        <v>72</v>
      </c>
      <c r="D154" s="98"/>
      <c r="E154" s="99">
        <v>0</v>
      </c>
      <c r="F154" s="99">
        <f t="shared" si="46"/>
        <v>65000</v>
      </c>
      <c r="G154" s="99">
        <f t="shared" si="47"/>
        <v>65000</v>
      </c>
      <c r="H154" s="99">
        <f t="shared" si="88"/>
        <v>5000</v>
      </c>
      <c r="I154" s="99">
        <f t="shared" si="88"/>
        <v>0</v>
      </c>
      <c r="J154" s="99">
        <f t="shared" si="88"/>
        <v>3500</v>
      </c>
      <c r="K154" s="99">
        <f t="shared" si="88"/>
        <v>0</v>
      </c>
      <c r="L154" s="99">
        <f t="shared" si="88"/>
        <v>1500</v>
      </c>
      <c r="M154" s="99">
        <f t="shared" si="88"/>
        <v>0</v>
      </c>
      <c r="N154" s="99">
        <f t="shared" si="88"/>
        <v>0</v>
      </c>
      <c r="O154" s="99">
        <f t="shared" si="88"/>
        <v>1000</v>
      </c>
      <c r="P154" s="99">
        <f t="shared" si="88"/>
        <v>8000</v>
      </c>
      <c r="Q154" s="99">
        <f t="shared" si="88"/>
        <v>4000</v>
      </c>
      <c r="R154" s="99">
        <f t="shared" si="88"/>
        <v>42000</v>
      </c>
      <c r="S154" s="99">
        <f t="shared" si="88"/>
        <v>0</v>
      </c>
      <c r="T154" s="99">
        <f t="shared" si="88"/>
        <v>0</v>
      </c>
      <c r="U154" s="99">
        <f t="shared" si="88"/>
        <v>0</v>
      </c>
      <c r="V154" s="99">
        <f>+V155</f>
        <v>0</v>
      </c>
      <c r="W154" s="100">
        <f>+W155</f>
        <v>65000</v>
      </c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</row>
    <row r="155" spans="2:35" s="41" customFormat="1" hidden="1" x14ac:dyDescent="0.2">
      <c r="B155" s="111" t="s">
        <v>265</v>
      </c>
      <c r="C155" s="109" t="s">
        <v>261</v>
      </c>
      <c r="D155" s="98"/>
      <c r="E155" s="99">
        <v>0</v>
      </c>
      <c r="F155" s="99">
        <f t="shared" si="46"/>
        <v>65000</v>
      </c>
      <c r="G155" s="99">
        <f t="shared" si="47"/>
        <v>65000</v>
      </c>
      <c r="H155" s="99">
        <v>5000</v>
      </c>
      <c r="I155" s="99">
        <v>0</v>
      </c>
      <c r="J155" s="99">
        <v>3500</v>
      </c>
      <c r="K155" s="99">
        <v>0</v>
      </c>
      <c r="L155" s="99">
        <v>1500</v>
      </c>
      <c r="M155" s="99">
        <v>0</v>
      </c>
      <c r="N155" s="99">
        <v>0</v>
      </c>
      <c r="O155" s="99">
        <v>1000</v>
      </c>
      <c r="P155" s="99">
        <v>8000</v>
      </c>
      <c r="Q155" s="99">
        <v>4000</v>
      </c>
      <c r="R155" s="99">
        <f>32000+10000</f>
        <v>42000</v>
      </c>
      <c r="S155" s="99">
        <v>0</v>
      </c>
      <c r="T155" s="99">
        <v>0</v>
      </c>
      <c r="U155" s="99">
        <v>0</v>
      </c>
      <c r="V155" s="99">
        <v>0</v>
      </c>
      <c r="W155" s="100">
        <f>SUM(H155:V155)</f>
        <v>65000</v>
      </c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</row>
    <row r="156" spans="2:35" s="116" customFormat="1" ht="12" hidden="1" customHeight="1" x14ac:dyDescent="0.2">
      <c r="B156" s="103" t="s">
        <v>266</v>
      </c>
      <c r="C156" s="104" t="s">
        <v>267</v>
      </c>
      <c r="D156" s="105"/>
      <c r="E156" s="106">
        <v>75215.56</v>
      </c>
      <c r="F156" s="106">
        <f t="shared" si="46"/>
        <v>546184.43999999994</v>
      </c>
      <c r="G156" s="106">
        <f t="shared" si="47"/>
        <v>621400</v>
      </c>
      <c r="H156" s="106">
        <f t="shared" ref="H156:U156" si="89">+H157+H166+H164</f>
        <v>0</v>
      </c>
      <c r="I156" s="106">
        <f t="shared" si="89"/>
        <v>182000</v>
      </c>
      <c r="J156" s="106">
        <f t="shared" si="89"/>
        <v>49500</v>
      </c>
      <c r="K156" s="106">
        <f t="shared" si="89"/>
        <v>0</v>
      </c>
      <c r="L156" s="106">
        <f t="shared" si="89"/>
        <v>42500</v>
      </c>
      <c r="M156" s="106">
        <f t="shared" si="89"/>
        <v>5500</v>
      </c>
      <c r="N156" s="106">
        <f t="shared" si="89"/>
        <v>5500</v>
      </c>
      <c r="O156" s="106">
        <f t="shared" si="89"/>
        <v>14300</v>
      </c>
      <c r="P156" s="106">
        <f t="shared" si="89"/>
        <v>100</v>
      </c>
      <c r="Q156" s="106">
        <f t="shared" si="89"/>
        <v>49500</v>
      </c>
      <c r="R156" s="106">
        <f t="shared" si="89"/>
        <v>262000</v>
      </c>
      <c r="S156" s="106">
        <f t="shared" si="89"/>
        <v>0</v>
      </c>
      <c r="T156" s="106">
        <f t="shared" si="89"/>
        <v>1500</v>
      </c>
      <c r="U156" s="106">
        <f t="shared" si="89"/>
        <v>0</v>
      </c>
      <c r="V156" s="106">
        <f>+V157+V166+V164</f>
        <v>9000</v>
      </c>
      <c r="W156" s="107">
        <f>+W157+W166+W164</f>
        <v>621400</v>
      </c>
      <c r="X156" s="114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</row>
    <row r="157" spans="2:35" ht="12" hidden="1" customHeight="1" x14ac:dyDescent="0.2">
      <c r="B157" s="96" t="s">
        <v>268</v>
      </c>
      <c r="C157" s="109" t="s">
        <v>64</v>
      </c>
      <c r="D157" s="98"/>
      <c r="E157" s="99">
        <v>75215.56</v>
      </c>
      <c r="F157" s="99">
        <f t="shared" si="46"/>
        <v>503684.44</v>
      </c>
      <c r="G157" s="99">
        <f t="shared" si="47"/>
        <v>578900</v>
      </c>
      <c r="H157" s="99">
        <f t="shared" ref="H157:U157" si="90">+H158+H159+H160+H162+H161+H163</f>
        <v>0</v>
      </c>
      <c r="I157" s="99">
        <f t="shared" si="90"/>
        <v>182000</v>
      </c>
      <c r="J157" s="99">
        <f t="shared" si="90"/>
        <v>42000</v>
      </c>
      <c r="K157" s="99">
        <f t="shared" si="90"/>
        <v>0</v>
      </c>
      <c r="L157" s="99">
        <f t="shared" si="90"/>
        <v>37000</v>
      </c>
      <c r="M157" s="99">
        <f t="shared" si="90"/>
        <v>5500</v>
      </c>
      <c r="N157" s="99">
        <f t="shared" si="90"/>
        <v>5500</v>
      </c>
      <c r="O157" s="99">
        <f t="shared" si="90"/>
        <v>3800</v>
      </c>
      <c r="P157" s="99">
        <f t="shared" si="90"/>
        <v>100</v>
      </c>
      <c r="Q157" s="99">
        <f t="shared" si="90"/>
        <v>49500</v>
      </c>
      <c r="R157" s="99">
        <f t="shared" si="90"/>
        <v>253500</v>
      </c>
      <c r="S157" s="99">
        <f t="shared" si="90"/>
        <v>0</v>
      </c>
      <c r="T157" s="99">
        <f t="shared" si="90"/>
        <v>0</v>
      </c>
      <c r="U157" s="99">
        <f t="shared" si="90"/>
        <v>0</v>
      </c>
      <c r="V157" s="99">
        <f>+V158+V159+V160+V162+V161+V163</f>
        <v>0</v>
      </c>
      <c r="W157" s="100">
        <f>+W158+W159+W160+W162+W161+W163</f>
        <v>578900</v>
      </c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</row>
    <row r="158" spans="2:35" s="41" customFormat="1" ht="12" hidden="1" customHeight="1" x14ac:dyDescent="0.2">
      <c r="B158" s="111" t="s">
        <v>269</v>
      </c>
      <c r="C158" s="109" t="s">
        <v>270</v>
      </c>
      <c r="D158" s="98"/>
      <c r="E158" s="99">
        <v>0</v>
      </c>
      <c r="F158" s="99">
        <f t="shared" si="46"/>
        <v>56500</v>
      </c>
      <c r="G158" s="99">
        <f t="shared" si="47"/>
        <v>56500</v>
      </c>
      <c r="H158" s="99">
        <v>0</v>
      </c>
      <c r="I158" s="99">
        <v>0</v>
      </c>
      <c r="J158" s="99">
        <v>0</v>
      </c>
      <c r="K158" s="99">
        <v>0</v>
      </c>
      <c r="L158" s="99">
        <v>9000</v>
      </c>
      <c r="M158" s="99">
        <v>0</v>
      </c>
      <c r="N158" s="99">
        <v>0</v>
      </c>
      <c r="O158" s="99">
        <v>0</v>
      </c>
      <c r="P158" s="99">
        <v>0</v>
      </c>
      <c r="Q158" s="99">
        <v>5000</v>
      </c>
      <c r="R158" s="99">
        <v>42500</v>
      </c>
      <c r="S158" s="99">
        <v>0</v>
      </c>
      <c r="T158" s="99">
        <v>0</v>
      </c>
      <c r="U158" s="99">
        <v>0</v>
      </c>
      <c r="V158" s="99">
        <v>0</v>
      </c>
      <c r="W158" s="100">
        <f t="shared" ref="W158:W163" si="91">SUM(H158:V158)</f>
        <v>56500</v>
      </c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</row>
    <row r="159" spans="2:35" s="41" customFormat="1" ht="12" hidden="1" customHeight="1" x14ac:dyDescent="0.2">
      <c r="B159" s="111" t="s">
        <v>271</v>
      </c>
      <c r="C159" s="109" t="s">
        <v>272</v>
      </c>
      <c r="D159" s="98"/>
      <c r="E159" s="99">
        <v>75215.56</v>
      </c>
      <c r="F159" s="99">
        <f t="shared" ref="F159:F230" si="92">+G159-E159</f>
        <v>11784.440000000002</v>
      </c>
      <c r="G159" s="99">
        <f t="shared" ref="G159:G230" si="93">+W159</f>
        <v>87000</v>
      </c>
      <c r="H159" s="99">
        <v>0</v>
      </c>
      <c r="I159" s="99">
        <v>2500</v>
      </c>
      <c r="J159" s="99">
        <v>0</v>
      </c>
      <c r="K159" s="99">
        <v>0</v>
      </c>
      <c r="L159" s="99">
        <v>16500</v>
      </c>
      <c r="M159" s="99">
        <v>0</v>
      </c>
      <c r="N159" s="99">
        <v>1000</v>
      </c>
      <c r="O159" s="99">
        <v>0</v>
      </c>
      <c r="P159" s="99">
        <v>0</v>
      </c>
      <c r="Q159" s="99">
        <v>44500</v>
      </c>
      <c r="R159" s="99">
        <v>22500</v>
      </c>
      <c r="S159" s="99">
        <v>0</v>
      </c>
      <c r="T159" s="99">
        <v>0</v>
      </c>
      <c r="U159" s="99">
        <v>0</v>
      </c>
      <c r="V159" s="99">
        <v>0</v>
      </c>
      <c r="W159" s="100">
        <f t="shared" si="91"/>
        <v>87000</v>
      </c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</row>
    <row r="160" spans="2:35" s="41" customFormat="1" ht="12" hidden="1" customHeight="1" x14ac:dyDescent="0.2">
      <c r="B160" s="111" t="s">
        <v>273</v>
      </c>
      <c r="C160" s="109" t="s">
        <v>176</v>
      </c>
      <c r="D160" s="98"/>
      <c r="E160" s="99">
        <v>0</v>
      </c>
      <c r="F160" s="99">
        <f t="shared" si="92"/>
        <v>252000</v>
      </c>
      <c r="G160" s="99">
        <f t="shared" si="93"/>
        <v>252000</v>
      </c>
      <c r="H160" s="99">
        <v>0</v>
      </c>
      <c r="I160" s="99">
        <v>87000</v>
      </c>
      <c r="J160" s="99">
        <v>0</v>
      </c>
      <c r="K160" s="99">
        <v>0</v>
      </c>
      <c r="L160" s="99">
        <v>500</v>
      </c>
      <c r="M160" s="99">
        <v>0</v>
      </c>
      <c r="N160" s="99">
        <v>500</v>
      </c>
      <c r="O160" s="99">
        <v>0</v>
      </c>
      <c r="P160" s="99">
        <v>0</v>
      </c>
      <c r="Q160" s="99">
        <v>0</v>
      </c>
      <c r="R160" s="99">
        <v>164000</v>
      </c>
      <c r="S160" s="99">
        <v>0</v>
      </c>
      <c r="T160" s="99">
        <v>0</v>
      </c>
      <c r="U160" s="99">
        <v>0</v>
      </c>
      <c r="V160" s="99">
        <v>0</v>
      </c>
      <c r="W160" s="100">
        <f t="shared" si="91"/>
        <v>252000</v>
      </c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</row>
    <row r="161" spans="2:35" s="41" customFormat="1" ht="12" hidden="1" customHeight="1" x14ac:dyDescent="0.2">
      <c r="B161" s="111" t="s">
        <v>274</v>
      </c>
      <c r="C161" s="109" t="s">
        <v>275</v>
      </c>
      <c r="D161" s="98"/>
      <c r="E161" s="99">
        <v>0</v>
      </c>
      <c r="F161" s="99">
        <f t="shared" si="92"/>
        <v>157900</v>
      </c>
      <c r="G161" s="99">
        <f t="shared" si="93"/>
        <v>157900</v>
      </c>
      <c r="H161" s="99">
        <v>0</v>
      </c>
      <c r="I161" s="99">
        <v>87000</v>
      </c>
      <c r="J161" s="99">
        <v>22000</v>
      </c>
      <c r="K161" s="99">
        <v>0</v>
      </c>
      <c r="L161" s="99">
        <v>11000</v>
      </c>
      <c r="M161" s="99">
        <v>5500</v>
      </c>
      <c r="N161" s="99">
        <v>4000</v>
      </c>
      <c r="O161" s="99">
        <v>3800</v>
      </c>
      <c r="P161" s="99">
        <v>100</v>
      </c>
      <c r="Q161" s="99">
        <v>0</v>
      </c>
      <c r="R161" s="99">
        <v>24500</v>
      </c>
      <c r="S161" s="99">
        <v>0</v>
      </c>
      <c r="T161" s="99">
        <v>0</v>
      </c>
      <c r="U161" s="99">
        <v>0</v>
      </c>
      <c r="V161" s="99">
        <v>0</v>
      </c>
      <c r="W161" s="100">
        <f t="shared" si="91"/>
        <v>157900</v>
      </c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</row>
    <row r="162" spans="2:35" s="41" customFormat="1" ht="12" hidden="1" customHeight="1" x14ac:dyDescent="0.2">
      <c r="B162" s="111" t="s">
        <v>276</v>
      </c>
      <c r="C162" s="109" t="s">
        <v>277</v>
      </c>
      <c r="D162" s="98"/>
      <c r="E162" s="99">
        <v>0</v>
      </c>
      <c r="F162" s="99">
        <f t="shared" si="92"/>
        <v>5500</v>
      </c>
      <c r="G162" s="99">
        <f t="shared" si="93"/>
        <v>5500</v>
      </c>
      <c r="H162" s="99">
        <v>0</v>
      </c>
      <c r="I162" s="99">
        <v>5500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100">
        <f t="shared" si="91"/>
        <v>5500</v>
      </c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</row>
    <row r="163" spans="2:35" s="41" customFormat="1" ht="12" hidden="1" customHeight="1" x14ac:dyDescent="0.2">
      <c r="B163" s="111" t="s">
        <v>274</v>
      </c>
      <c r="C163" s="109" t="s">
        <v>254</v>
      </c>
      <c r="D163" s="98"/>
      <c r="E163" s="99"/>
      <c r="F163" s="99"/>
      <c r="G163" s="99">
        <f t="shared" si="93"/>
        <v>20000</v>
      </c>
      <c r="H163" s="99">
        <v>0</v>
      </c>
      <c r="I163" s="99">
        <v>0</v>
      </c>
      <c r="J163" s="99">
        <v>20000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0</v>
      </c>
      <c r="S163" s="99">
        <v>0</v>
      </c>
      <c r="T163" s="99">
        <v>0</v>
      </c>
      <c r="U163" s="99">
        <v>0</v>
      </c>
      <c r="V163" s="99">
        <v>0</v>
      </c>
      <c r="W163" s="100">
        <f t="shared" si="91"/>
        <v>20000</v>
      </c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</row>
    <row r="164" spans="2:35" s="41" customFormat="1" ht="12" hidden="1" customHeight="1" x14ac:dyDescent="0.2">
      <c r="B164" s="96" t="s">
        <v>278</v>
      </c>
      <c r="C164" s="109" t="s">
        <v>68</v>
      </c>
      <c r="D164" s="98"/>
      <c r="E164" s="99">
        <v>0</v>
      </c>
      <c r="F164" s="99">
        <f t="shared" ref="F164:F165" si="94">+G164-E164</f>
        <v>9000</v>
      </c>
      <c r="G164" s="99">
        <f t="shared" si="93"/>
        <v>9000</v>
      </c>
      <c r="H164" s="99">
        <f>+H165</f>
        <v>0</v>
      </c>
      <c r="I164" s="99">
        <f t="shared" ref="I164:W164" si="95">+I165</f>
        <v>0</v>
      </c>
      <c r="J164" s="99">
        <f t="shared" si="95"/>
        <v>0</v>
      </c>
      <c r="K164" s="99">
        <f t="shared" si="95"/>
        <v>0</v>
      </c>
      <c r="L164" s="99">
        <f t="shared" si="95"/>
        <v>0</v>
      </c>
      <c r="M164" s="99">
        <f t="shared" si="95"/>
        <v>0</v>
      </c>
      <c r="N164" s="99">
        <f t="shared" si="95"/>
        <v>0</v>
      </c>
      <c r="O164" s="99">
        <f t="shared" si="95"/>
        <v>0</v>
      </c>
      <c r="P164" s="99">
        <f t="shared" si="95"/>
        <v>0</v>
      </c>
      <c r="Q164" s="99">
        <f t="shared" si="95"/>
        <v>0</v>
      </c>
      <c r="R164" s="99">
        <f t="shared" si="95"/>
        <v>0</v>
      </c>
      <c r="S164" s="99">
        <f t="shared" si="95"/>
        <v>0</v>
      </c>
      <c r="T164" s="99">
        <f t="shared" si="95"/>
        <v>0</v>
      </c>
      <c r="U164" s="99">
        <f t="shared" si="95"/>
        <v>0</v>
      </c>
      <c r="V164" s="99">
        <f t="shared" si="95"/>
        <v>9000</v>
      </c>
      <c r="W164" s="100">
        <f t="shared" si="95"/>
        <v>9000</v>
      </c>
      <c r="X164" s="117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</row>
    <row r="165" spans="2:35" s="41" customFormat="1" hidden="1" x14ac:dyDescent="0.2">
      <c r="B165" s="111" t="s">
        <v>279</v>
      </c>
      <c r="C165" s="109" t="s">
        <v>272</v>
      </c>
      <c r="D165" s="98"/>
      <c r="E165" s="99">
        <v>0</v>
      </c>
      <c r="F165" s="99">
        <f t="shared" si="94"/>
        <v>9000</v>
      </c>
      <c r="G165" s="99">
        <f t="shared" si="93"/>
        <v>9000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9000</v>
      </c>
      <c r="W165" s="100">
        <f>SUM(H165:V165)</f>
        <v>9000</v>
      </c>
      <c r="X165" s="117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</row>
    <row r="166" spans="2:35" s="41" customFormat="1" ht="12" hidden="1" customHeight="1" x14ac:dyDescent="0.2">
      <c r="B166" s="96" t="s">
        <v>280</v>
      </c>
      <c r="C166" s="109" t="s">
        <v>72</v>
      </c>
      <c r="D166" s="98"/>
      <c r="E166" s="99">
        <v>0</v>
      </c>
      <c r="F166" s="99">
        <f t="shared" si="92"/>
        <v>33500</v>
      </c>
      <c r="G166" s="99">
        <f t="shared" si="93"/>
        <v>33500</v>
      </c>
      <c r="H166" s="99">
        <f t="shared" ref="H166:V166" si="96">+H167+H168+H169+H171+H170</f>
        <v>0</v>
      </c>
      <c r="I166" s="99">
        <f t="shared" si="96"/>
        <v>0</v>
      </c>
      <c r="J166" s="99">
        <f t="shared" si="96"/>
        <v>7500</v>
      </c>
      <c r="K166" s="99">
        <f t="shared" si="96"/>
        <v>0</v>
      </c>
      <c r="L166" s="99">
        <f t="shared" si="96"/>
        <v>5500</v>
      </c>
      <c r="M166" s="99">
        <f t="shared" si="96"/>
        <v>0</v>
      </c>
      <c r="N166" s="99">
        <f t="shared" si="96"/>
        <v>0</v>
      </c>
      <c r="O166" s="99">
        <f t="shared" si="96"/>
        <v>10500</v>
      </c>
      <c r="P166" s="99">
        <f t="shared" si="96"/>
        <v>0</v>
      </c>
      <c r="Q166" s="99">
        <f t="shared" si="96"/>
        <v>0</v>
      </c>
      <c r="R166" s="99">
        <f t="shared" si="96"/>
        <v>8500</v>
      </c>
      <c r="S166" s="99">
        <f t="shared" si="96"/>
        <v>0</v>
      </c>
      <c r="T166" s="99">
        <f t="shared" si="96"/>
        <v>1500</v>
      </c>
      <c r="U166" s="99">
        <f t="shared" si="96"/>
        <v>0</v>
      </c>
      <c r="V166" s="99">
        <f t="shared" si="96"/>
        <v>0</v>
      </c>
      <c r="W166" s="100">
        <f>+W167+W168+W169+W171+W170</f>
        <v>33500</v>
      </c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</row>
    <row r="167" spans="2:35" s="41" customFormat="1" hidden="1" x14ac:dyDescent="0.2">
      <c r="B167" s="111" t="s">
        <v>281</v>
      </c>
      <c r="C167" s="109" t="s">
        <v>270</v>
      </c>
      <c r="D167" s="98"/>
      <c r="E167" s="99">
        <v>0</v>
      </c>
      <c r="F167" s="99">
        <f t="shared" si="92"/>
        <v>15000</v>
      </c>
      <c r="G167" s="99">
        <f t="shared" si="93"/>
        <v>15000</v>
      </c>
      <c r="H167" s="99">
        <v>0</v>
      </c>
      <c r="I167" s="99">
        <v>0</v>
      </c>
      <c r="J167" s="99">
        <v>0</v>
      </c>
      <c r="K167" s="99">
        <v>0</v>
      </c>
      <c r="L167" s="99">
        <v>5500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f>3500+5000</f>
        <v>8500</v>
      </c>
      <c r="S167" s="99">
        <v>0</v>
      </c>
      <c r="T167" s="99">
        <v>1000</v>
      </c>
      <c r="U167" s="99">
        <v>0</v>
      </c>
      <c r="V167" s="99">
        <v>0</v>
      </c>
      <c r="W167" s="100">
        <f t="shared" ref="W167:W171" si="97">SUM(H167:V167)</f>
        <v>15000</v>
      </c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</row>
    <row r="168" spans="2:35" s="41" customFormat="1" hidden="1" x14ac:dyDescent="0.2">
      <c r="B168" s="111" t="s">
        <v>282</v>
      </c>
      <c r="C168" s="109" t="s">
        <v>272</v>
      </c>
      <c r="D168" s="98"/>
      <c r="E168" s="99">
        <v>0</v>
      </c>
      <c r="F168" s="99">
        <f t="shared" si="92"/>
        <v>8000</v>
      </c>
      <c r="G168" s="99">
        <f t="shared" si="93"/>
        <v>8000</v>
      </c>
      <c r="H168" s="99">
        <v>0</v>
      </c>
      <c r="I168" s="99">
        <v>0</v>
      </c>
      <c r="J168" s="99">
        <f>2500+5000</f>
        <v>7500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500</v>
      </c>
      <c r="U168" s="99">
        <v>0</v>
      </c>
      <c r="V168" s="99">
        <v>0</v>
      </c>
      <c r="W168" s="100">
        <f t="shared" si="97"/>
        <v>8000</v>
      </c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</row>
    <row r="169" spans="2:35" s="41" customFormat="1" hidden="1" x14ac:dyDescent="0.2">
      <c r="B169" s="111" t="s">
        <v>283</v>
      </c>
      <c r="C169" s="109" t="s">
        <v>284</v>
      </c>
      <c r="D169" s="98"/>
      <c r="E169" s="99">
        <v>0</v>
      </c>
      <c r="F169" s="99">
        <f t="shared" si="92"/>
        <v>0</v>
      </c>
      <c r="G169" s="99">
        <f t="shared" si="93"/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100">
        <f t="shared" si="97"/>
        <v>0</v>
      </c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</row>
    <row r="170" spans="2:35" s="41" customFormat="1" hidden="1" x14ac:dyDescent="0.2">
      <c r="B170" s="111" t="s">
        <v>285</v>
      </c>
      <c r="C170" s="109" t="s">
        <v>176</v>
      </c>
      <c r="D170" s="98"/>
      <c r="E170" s="99">
        <v>0</v>
      </c>
      <c r="F170" s="99">
        <f t="shared" si="92"/>
        <v>10500</v>
      </c>
      <c r="G170" s="99">
        <f t="shared" si="93"/>
        <v>10500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f>5500+5000</f>
        <v>10500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W170" s="100">
        <f t="shared" si="97"/>
        <v>10500</v>
      </c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</row>
    <row r="171" spans="2:35" s="41" customFormat="1" hidden="1" x14ac:dyDescent="0.2">
      <c r="B171" s="111" t="s">
        <v>286</v>
      </c>
      <c r="C171" s="109" t="s">
        <v>277</v>
      </c>
      <c r="D171" s="98"/>
      <c r="E171" s="99">
        <v>0</v>
      </c>
      <c r="F171" s="99">
        <f t="shared" si="92"/>
        <v>0</v>
      </c>
      <c r="G171" s="99">
        <f t="shared" si="93"/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100">
        <f t="shared" si="97"/>
        <v>0</v>
      </c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</row>
    <row r="172" spans="2:35" ht="23.25" customHeight="1" x14ac:dyDescent="0.2">
      <c r="B172" s="96" t="s">
        <v>287</v>
      </c>
      <c r="C172" s="97" t="s">
        <v>288</v>
      </c>
      <c r="D172" s="98"/>
      <c r="E172" s="99">
        <v>52713.47</v>
      </c>
      <c r="F172" s="99">
        <f t="shared" si="92"/>
        <v>1338286.53</v>
      </c>
      <c r="G172" s="99">
        <f t="shared" si="93"/>
        <v>1391000</v>
      </c>
      <c r="H172" s="99">
        <f t="shared" ref="H172:U172" si="98">+H173+H177+H180+H187</f>
        <v>0</v>
      </c>
      <c r="I172" s="99">
        <f t="shared" si="98"/>
        <v>2000</v>
      </c>
      <c r="J172" s="99">
        <f t="shared" si="98"/>
        <v>51500</v>
      </c>
      <c r="K172" s="99">
        <f t="shared" si="98"/>
        <v>0</v>
      </c>
      <c r="L172" s="99">
        <f t="shared" si="98"/>
        <v>0</v>
      </c>
      <c r="M172" s="99">
        <f t="shared" si="98"/>
        <v>0</v>
      </c>
      <c r="N172" s="99">
        <f t="shared" si="98"/>
        <v>24500</v>
      </c>
      <c r="O172" s="99">
        <f t="shared" si="98"/>
        <v>5500</v>
      </c>
      <c r="P172" s="99">
        <f t="shared" si="98"/>
        <v>0</v>
      </c>
      <c r="Q172" s="99">
        <f t="shared" si="98"/>
        <v>0</v>
      </c>
      <c r="R172" s="99">
        <f t="shared" si="98"/>
        <v>1251000</v>
      </c>
      <c r="S172" s="99">
        <f t="shared" si="98"/>
        <v>0</v>
      </c>
      <c r="T172" s="99">
        <f t="shared" si="98"/>
        <v>56500</v>
      </c>
      <c r="U172" s="99">
        <f t="shared" si="98"/>
        <v>0</v>
      </c>
      <c r="V172" s="99">
        <f>+V173+V177+V180+V187</f>
        <v>0</v>
      </c>
      <c r="W172" s="100">
        <f>+W173+W177+W180+W187</f>
        <v>1391000</v>
      </c>
      <c r="X172" s="101">
        <v>115916.67</v>
      </c>
      <c r="Y172" s="101">
        <v>115916.67</v>
      </c>
      <c r="Z172" s="101">
        <v>115916.67</v>
      </c>
      <c r="AA172" s="101">
        <v>115916.67</v>
      </c>
      <c r="AB172" s="101">
        <v>115916.67</v>
      </c>
      <c r="AC172" s="101">
        <v>115916.67</v>
      </c>
      <c r="AD172" s="101">
        <v>115916.67</v>
      </c>
      <c r="AE172" s="101">
        <v>115916.67</v>
      </c>
      <c r="AF172" s="101">
        <v>115916.67</v>
      </c>
      <c r="AG172" s="101">
        <v>115916.67</v>
      </c>
      <c r="AH172" s="101">
        <v>115916.67</v>
      </c>
      <c r="AI172" s="101">
        <v>115916.63</v>
      </c>
    </row>
    <row r="173" spans="2:35" s="116" customFormat="1" ht="12" hidden="1" customHeight="1" x14ac:dyDescent="0.2">
      <c r="B173" s="103" t="s">
        <v>289</v>
      </c>
      <c r="C173" s="104" t="s">
        <v>290</v>
      </c>
      <c r="D173" s="105"/>
      <c r="E173" s="106">
        <v>0</v>
      </c>
      <c r="F173" s="106">
        <f t="shared" si="92"/>
        <v>1253000</v>
      </c>
      <c r="G173" s="106">
        <f t="shared" si="93"/>
        <v>1253000</v>
      </c>
      <c r="H173" s="106">
        <f t="shared" ref="H173:U173" si="99">+H174</f>
        <v>0</v>
      </c>
      <c r="I173" s="106">
        <f t="shared" si="99"/>
        <v>2000</v>
      </c>
      <c r="J173" s="106">
        <f t="shared" si="99"/>
        <v>0</v>
      </c>
      <c r="K173" s="106">
        <f t="shared" si="99"/>
        <v>0</v>
      </c>
      <c r="L173" s="106">
        <f t="shared" si="99"/>
        <v>0</v>
      </c>
      <c r="M173" s="106">
        <f t="shared" si="99"/>
        <v>0</v>
      </c>
      <c r="N173" s="106">
        <f t="shared" si="99"/>
        <v>0</v>
      </c>
      <c r="O173" s="106">
        <f t="shared" si="99"/>
        <v>0</v>
      </c>
      <c r="P173" s="106">
        <f t="shared" si="99"/>
        <v>0</v>
      </c>
      <c r="Q173" s="106">
        <f t="shared" si="99"/>
        <v>0</v>
      </c>
      <c r="R173" s="106">
        <f t="shared" si="99"/>
        <v>1251000</v>
      </c>
      <c r="S173" s="106">
        <f t="shared" si="99"/>
        <v>0</v>
      </c>
      <c r="T173" s="106">
        <f t="shared" si="99"/>
        <v>0</v>
      </c>
      <c r="U173" s="106">
        <f t="shared" si="99"/>
        <v>0</v>
      </c>
      <c r="V173" s="106">
        <f>+V174</f>
        <v>0</v>
      </c>
      <c r="W173" s="107">
        <f>+W174</f>
        <v>1253000</v>
      </c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</row>
    <row r="174" spans="2:35" ht="12" hidden="1" customHeight="1" x14ac:dyDescent="0.2">
      <c r="B174" s="96" t="s">
        <v>291</v>
      </c>
      <c r="C174" s="109" t="s">
        <v>72</v>
      </c>
      <c r="D174" s="98"/>
      <c r="E174" s="99">
        <v>0</v>
      </c>
      <c r="F174" s="99">
        <f t="shared" si="92"/>
        <v>1253000</v>
      </c>
      <c r="G174" s="99">
        <f t="shared" si="93"/>
        <v>1253000</v>
      </c>
      <c r="H174" s="99">
        <f t="shared" ref="H174:U174" si="100">+H175+H176</f>
        <v>0</v>
      </c>
      <c r="I174" s="99">
        <f t="shared" si="100"/>
        <v>2000</v>
      </c>
      <c r="J174" s="99">
        <f t="shared" si="100"/>
        <v>0</v>
      </c>
      <c r="K174" s="99">
        <f t="shared" si="100"/>
        <v>0</v>
      </c>
      <c r="L174" s="99">
        <f t="shared" si="100"/>
        <v>0</v>
      </c>
      <c r="M174" s="99">
        <f t="shared" si="100"/>
        <v>0</v>
      </c>
      <c r="N174" s="99">
        <f t="shared" si="100"/>
        <v>0</v>
      </c>
      <c r="O174" s="99">
        <f t="shared" si="100"/>
        <v>0</v>
      </c>
      <c r="P174" s="99">
        <f t="shared" si="100"/>
        <v>0</v>
      </c>
      <c r="Q174" s="99">
        <f t="shared" si="100"/>
        <v>0</v>
      </c>
      <c r="R174" s="99">
        <f t="shared" si="100"/>
        <v>1251000</v>
      </c>
      <c r="S174" s="99">
        <f t="shared" si="100"/>
        <v>0</v>
      </c>
      <c r="T174" s="99">
        <f t="shared" si="100"/>
        <v>0</v>
      </c>
      <c r="U174" s="99">
        <f t="shared" si="100"/>
        <v>0</v>
      </c>
      <c r="V174" s="99">
        <f>+V175+V176</f>
        <v>0</v>
      </c>
      <c r="W174" s="100">
        <f>+W175+W176</f>
        <v>1253000</v>
      </c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</row>
    <row r="175" spans="2:35" s="41" customFormat="1" ht="12" hidden="1" customHeight="1" x14ac:dyDescent="0.2">
      <c r="B175" s="111" t="s">
        <v>292</v>
      </c>
      <c r="C175" s="109" t="s">
        <v>290</v>
      </c>
      <c r="D175" s="98"/>
      <c r="E175" s="99">
        <v>0</v>
      </c>
      <c r="F175" s="99">
        <f t="shared" si="92"/>
        <v>1244500</v>
      </c>
      <c r="G175" s="99">
        <f t="shared" si="93"/>
        <v>1244500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f>1144500+100000</f>
        <v>1244500</v>
      </c>
      <c r="S175" s="99">
        <v>0</v>
      </c>
      <c r="T175" s="99">
        <v>0</v>
      </c>
      <c r="U175" s="99">
        <v>0</v>
      </c>
      <c r="V175" s="99">
        <v>0</v>
      </c>
      <c r="W175" s="100">
        <f t="shared" ref="W175:W176" si="101">SUM(H175:V175)</f>
        <v>1244500</v>
      </c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</row>
    <row r="176" spans="2:35" s="41" customFormat="1" ht="12" hidden="1" customHeight="1" x14ac:dyDescent="0.2">
      <c r="B176" s="111" t="s">
        <v>293</v>
      </c>
      <c r="C176" s="109" t="s">
        <v>294</v>
      </c>
      <c r="D176" s="98"/>
      <c r="E176" s="99">
        <v>0</v>
      </c>
      <c r="F176" s="99">
        <f t="shared" si="92"/>
        <v>8500</v>
      </c>
      <c r="G176" s="99">
        <f t="shared" si="93"/>
        <v>8500</v>
      </c>
      <c r="H176" s="99">
        <v>0</v>
      </c>
      <c r="I176" s="99">
        <v>2000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f>1500+5000</f>
        <v>6500</v>
      </c>
      <c r="S176" s="99">
        <v>0</v>
      </c>
      <c r="T176" s="99">
        <v>0</v>
      </c>
      <c r="U176" s="99">
        <v>0</v>
      </c>
      <c r="V176" s="99">
        <v>0</v>
      </c>
      <c r="W176" s="100">
        <f t="shared" si="101"/>
        <v>8500</v>
      </c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</row>
    <row r="177" spans="2:35" s="116" customFormat="1" ht="12" hidden="1" customHeight="1" x14ac:dyDescent="0.2">
      <c r="B177" s="103" t="s">
        <v>295</v>
      </c>
      <c r="C177" s="104" t="s">
        <v>296</v>
      </c>
      <c r="D177" s="105"/>
      <c r="E177" s="106">
        <v>0</v>
      </c>
      <c r="F177" s="106">
        <f t="shared" si="92"/>
        <v>5500</v>
      </c>
      <c r="G177" s="106">
        <f t="shared" si="93"/>
        <v>5500</v>
      </c>
      <c r="H177" s="106">
        <f t="shared" ref="H177:U178" si="102">+H178</f>
        <v>0</v>
      </c>
      <c r="I177" s="106">
        <f t="shared" si="102"/>
        <v>0</v>
      </c>
      <c r="J177" s="106">
        <f t="shared" si="102"/>
        <v>0</v>
      </c>
      <c r="K177" s="106">
        <f t="shared" si="102"/>
        <v>0</v>
      </c>
      <c r="L177" s="106">
        <f t="shared" si="102"/>
        <v>0</v>
      </c>
      <c r="M177" s="106">
        <f t="shared" si="102"/>
        <v>0</v>
      </c>
      <c r="N177" s="106">
        <f t="shared" si="102"/>
        <v>0</v>
      </c>
      <c r="O177" s="106">
        <f t="shared" si="102"/>
        <v>5500</v>
      </c>
      <c r="P177" s="106">
        <f t="shared" si="102"/>
        <v>0</v>
      </c>
      <c r="Q177" s="106">
        <f t="shared" si="102"/>
        <v>0</v>
      </c>
      <c r="R177" s="106">
        <f t="shared" si="102"/>
        <v>0</v>
      </c>
      <c r="S177" s="106">
        <f t="shared" si="102"/>
        <v>0</v>
      </c>
      <c r="T177" s="106">
        <f t="shared" si="102"/>
        <v>0</v>
      </c>
      <c r="U177" s="106">
        <f t="shared" si="102"/>
        <v>0</v>
      </c>
      <c r="V177" s="106">
        <f>+V178</f>
        <v>0</v>
      </c>
      <c r="W177" s="107">
        <f>+W178</f>
        <v>5500</v>
      </c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</row>
    <row r="178" spans="2:35" ht="12" hidden="1" customHeight="1" x14ac:dyDescent="0.2">
      <c r="B178" s="96" t="s">
        <v>297</v>
      </c>
      <c r="C178" s="109" t="s">
        <v>72</v>
      </c>
      <c r="D178" s="98"/>
      <c r="E178" s="99">
        <v>0</v>
      </c>
      <c r="F178" s="99">
        <f t="shared" si="92"/>
        <v>5500</v>
      </c>
      <c r="G178" s="99">
        <f t="shared" si="93"/>
        <v>5500</v>
      </c>
      <c r="H178" s="99">
        <f t="shared" si="102"/>
        <v>0</v>
      </c>
      <c r="I178" s="99">
        <f t="shared" si="102"/>
        <v>0</v>
      </c>
      <c r="J178" s="99">
        <f t="shared" si="102"/>
        <v>0</v>
      </c>
      <c r="K178" s="99">
        <f t="shared" si="102"/>
        <v>0</v>
      </c>
      <c r="L178" s="99">
        <f t="shared" si="102"/>
        <v>0</v>
      </c>
      <c r="M178" s="99">
        <f t="shared" si="102"/>
        <v>0</v>
      </c>
      <c r="N178" s="99">
        <f t="shared" si="102"/>
        <v>0</v>
      </c>
      <c r="O178" s="99">
        <f t="shared" si="102"/>
        <v>5500</v>
      </c>
      <c r="P178" s="99">
        <f t="shared" si="102"/>
        <v>0</v>
      </c>
      <c r="Q178" s="99">
        <f t="shared" si="102"/>
        <v>0</v>
      </c>
      <c r="R178" s="99">
        <f t="shared" si="102"/>
        <v>0</v>
      </c>
      <c r="S178" s="99">
        <f t="shared" si="102"/>
        <v>0</v>
      </c>
      <c r="T178" s="99">
        <f t="shared" si="102"/>
        <v>0</v>
      </c>
      <c r="U178" s="99">
        <f t="shared" si="102"/>
        <v>0</v>
      </c>
      <c r="V178" s="99">
        <f>+V179</f>
        <v>0</v>
      </c>
      <c r="W178" s="100">
        <f>+W179</f>
        <v>5500</v>
      </c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</row>
    <row r="179" spans="2:35" s="41" customFormat="1" ht="12" hidden="1" customHeight="1" x14ac:dyDescent="0.2">
      <c r="B179" s="111" t="s">
        <v>298</v>
      </c>
      <c r="C179" s="109" t="s">
        <v>299</v>
      </c>
      <c r="D179" s="98"/>
      <c r="E179" s="99">
        <v>0</v>
      </c>
      <c r="F179" s="99">
        <f t="shared" si="92"/>
        <v>5500</v>
      </c>
      <c r="G179" s="99">
        <f t="shared" si="93"/>
        <v>5500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5500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100">
        <f>SUM(H179:V179)</f>
        <v>5500</v>
      </c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</row>
    <row r="180" spans="2:35" s="116" customFormat="1" ht="12" hidden="1" customHeight="1" x14ac:dyDescent="0.2">
      <c r="B180" s="103" t="s">
        <v>300</v>
      </c>
      <c r="C180" s="104" t="s">
        <v>301</v>
      </c>
      <c r="D180" s="105"/>
      <c r="E180" s="106">
        <v>52713.47</v>
      </c>
      <c r="F180" s="106">
        <f t="shared" si="92"/>
        <v>-52713.47</v>
      </c>
      <c r="G180" s="106">
        <f t="shared" si="93"/>
        <v>0</v>
      </c>
      <c r="H180" s="106">
        <f t="shared" ref="H180:U180" si="103">+H181+H185+H183</f>
        <v>0</v>
      </c>
      <c r="I180" s="106">
        <f t="shared" si="103"/>
        <v>0</v>
      </c>
      <c r="J180" s="106">
        <f t="shared" si="103"/>
        <v>0</v>
      </c>
      <c r="K180" s="106">
        <f t="shared" si="103"/>
        <v>0</v>
      </c>
      <c r="L180" s="106">
        <f t="shared" si="103"/>
        <v>0</v>
      </c>
      <c r="M180" s="106">
        <f t="shared" si="103"/>
        <v>0</v>
      </c>
      <c r="N180" s="106">
        <f t="shared" si="103"/>
        <v>0</v>
      </c>
      <c r="O180" s="106">
        <f t="shared" si="103"/>
        <v>0</v>
      </c>
      <c r="P180" s="106">
        <f t="shared" si="103"/>
        <v>0</v>
      </c>
      <c r="Q180" s="106">
        <f t="shared" si="103"/>
        <v>0</v>
      </c>
      <c r="R180" s="106">
        <f t="shared" si="103"/>
        <v>0</v>
      </c>
      <c r="S180" s="106">
        <f t="shared" si="103"/>
        <v>0</v>
      </c>
      <c r="T180" s="106">
        <f t="shared" si="103"/>
        <v>0</v>
      </c>
      <c r="U180" s="106">
        <f t="shared" si="103"/>
        <v>0</v>
      </c>
      <c r="V180" s="106">
        <f>+V181+V185+V183</f>
        <v>0</v>
      </c>
      <c r="W180" s="107">
        <f>+W181+W185+W183</f>
        <v>0</v>
      </c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</row>
    <row r="181" spans="2:35" s="41" customFormat="1" ht="12" hidden="1" customHeight="1" x14ac:dyDescent="0.2">
      <c r="B181" s="96" t="s">
        <v>302</v>
      </c>
      <c r="C181" s="109" t="s">
        <v>64</v>
      </c>
      <c r="D181" s="98"/>
      <c r="E181" s="99">
        <v>52713.47</v>
      </c>
      <c r="F181" s="99">
        <f t="shared" si="92"/>
        <v>-52713.47</v>
      </c>
      <c r="G181" s="99">
        <f t="shared" si="93"/>
        <v>0</v>
      </c>
      <c r="H181" s="99">
        <f t="shared" ref="H181:U183" si="104">+H182</f>
        <v>0</v>
      </c>
      <c r="I181" s="99">
        <f t="shared" si="104"/>
        <v>0</v>
      </c>
      <c r="J181" s="99">
        <f t="shared" si="104"/>
        <v>0</v>
      </c>
      <c r="K181" s="99">
        <f t="shared" si="104"/>
        <v>0</v>
      </c>
      <c r="L181" s="99">
        <f t="shared" si="104"/>
        <v>0</v>
      </c>
      <c r="M181" s="99">
        <f t="shared" si="104"/>
        <v>0</v>
      </c>
      <c r="N181" s="99">
        <f t="shared" si="104"/>
        <v>0</v>
      </c>
      <c r="O181" s="99">
        <f t="shared" si="104"/>
        <v>0</v>
      </c>
      <c r="P181" s="99">
        <f t="shared" si="104"/>
        <v>0</v>
      </c>
      <c r="Q181" s="99">
        <f t="shared" si="104"/>
        <v>0</v>
      </c>
      <c r="R181" s="99">
        <f t="shared" si="104"/>
        <v>0</v>
      </c>
      <c r="S181" s="99">
        <f t="shared" si="104"/>
        <v>0</v>
      </c>
      <c r="T181" s="99">
        <f t="shared" si="104"/>
        <v>0</v>
      </c>
      <c r="U181" s="99">
        <f t="shared" si="104"/>
        <v>0</v>
      </c>
      <c r="V181" s="99">
        <f>+V182</f>
        <v>0</v>
      </c>
      <c r="W181" s="100">
        <f>+W182</f>
        <v>0</v>
      </c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</row>
    <row r="182" spans="2:35" s="41" customFormat="1" ht="12" hidden="1" customHeight="1" x14ac:dyDescent="0.2">
      <c r="B182" s="111" t="s">
        <v>303</v>
      </c>
      <c r="C182" s="109" t="s">
        <v>304</v>
      </c>
      <c r="D182" s="98"/>
      <c r="E182" s="99">
        <v>52713.47</v>
      </c>
      <c r="F182" s="99">
        <f t="shared" si="92"/>
        <v>-52713.47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99">
        <v>0</v>
      </c>
      <c r="W182" s="100">
        <f>SUM(H182:V182)</f>
        <v>0</v>
      </c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</row>
    <row r="183" spans="2:35" s="41" customFormat="1" ht="12" hidden="1" customHeight="1" x14ac:dyDescent="0.2">
      <c r="B183" s="96" t="s">
        <v>305</v>
      </c>
      <c r="C183" s="109" t="s">
        <v>68</v>
      </c>
      <c r="D183" s="98"/>
      <c r="E183" s="99">
        <v>52713.47</v>
      </c>
      <c r="F183" s="99">
        <f t="shared" si="92"/>
        <v>-52713.47</v>
      </c>
      <c r="G183" s="99">
        <f t="shared" ref="G183" si="105">+W183</f>
        <v>0</v>
      </c>
      <c r="H183" s="99">
        <f t="shared" si="104"/>
        <v>0</v>
      </c>
      <c r="I183" s="99">
        <f t="shared" si="104"/>
        <v>0</v>
      </c>
      <c r="J183" s="99">
        <f t="shared" si="104"/>
        <v>0</v>
      </c>
      <c r="K183" s="99">
        <f t="shared" si="104"/>
        <v>0</v>
      </c>
      <c r="L183" s="99">
        <f t="shared" si="104"/>
        <v>0</v>
      </c>
      <c r="M183" s="99">
        <f t="shared" si="104"/>
        <v>0</v>
      </c>
      <c r="N183" s="99">
        <f t="shared" si="104"/>
        <v>0</v>
      </c>
      <c r="O183" s="99">
        <f t="shared" si="104"/>
        <v>0</v>
      </c>
      <c r="P183" s="99">
        <f t="shared" si="104"/>
        <v>0</v>
      </c>
      <c r="Q183" s="99">
        <f t="shared" si="104"/>
        <v>0</v>
      </c>
      <c r="R183" s="99">
        <f t="shared" si="104"/>
        <v>0</v>
      </c>
      <c r="S183" s="99">
        <f t="shared" si="104"/>
        <v>0</v>
      </c>
      <c r="T183" s="99">
        <f t="shared" si="104"/>
        <v>0</v>
      </c>
      <c r="U183" s="99">
        <f t="shared" si="104"/>
        <v>0</v>
      </c>
      <c r="V183" s="99">
        <f>+V184</f>
        <v>0</v>
      </c>
      <c r="W183" s="100">
        <f>+W184</f>
        <v>0</v>
      </c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</row>
    <row r="184" spans="2:35" s="41" customFormat="1" ht="12" hidden="1" customHeight="1" x14ac:dyDescent="0.2">
      <c r="B184" s="111" t="s">
        <v>306</v>
      </c>
      <c r="C184" s="109" t="s">
        <v>304</v>
      </c>
      <c r="D184" s="98"/>
      <c r="E184" s="99">
        <v>52713.47</v>
      </c>
      <c r="F184" s="99">
        <f t="shared" si="92"/>
        <v>-52713.47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100">
        <f>SUM(H184:V184)</f>
        <v>0</v>
      </c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</row>
    <row r="185" spans="2:35" s="41" customFormat="1" ht="12" hidden="1" customHeight="1" x14ac:dyDescent="0.2">
      <c r="B185" s="96" t="s">
        <v>307</v>
      </c>
      <c r="C185" s="109" t="s">
        <v>72</v>
      </c>
      <c r="D185" s="98"/>
      <c r="E185" s="99">
        <v>0</v>
      </c>
      <c r="F185" s="99">
        <f t="shared" si="92"/>
        <v>0</v>
      </c>
      <c r="G185" s="99">
        <f t="shared" si="93"/>
        <v>0</v>
      </c>
      <c r="H185" s="99">
        <f t="shared" ref="H185:U185" si="106">+H186</f>
        <v>0</v>
      </c>
      <c r="I185" s="99">
        <f t="shared" si="106"/>
        <v>0</v>
      </c>
      <c r="J185" s="99">
        <f t="shared" si="106"/>
        <v>0</v>
      </c>
      <c r="K185" s="99">
        <f t="shared" si="106"/>
        <v>0</v>
      </c>
      <c r="L185" s="99">
        <f t="shared" si="106"/>
        <v>0</v>
      </c>
      <c r="M185" s="99">
        <f t="shared" si="106"/>
        <v>0</v>
      </c>
      <c r="N185" s="99">
        <f t="shared" si="106"/>
        <v>0</v>
      </c>
      <c r="O185" s="99">
        <f t="shared" si="106"/>
        <v>0</v>
      </c>
      <c r="P185" s="99">
        <f t="shared" si="106"/>
        <v>0</v>
      </c>
      <c r="Q185" s="99">
        <f t="shared" si="106"/>
        <v>0</v>
      </c>
      <c r="R185" s="99">
        <f t="shared" si="106"/>
        <v>0</v>
      </c>
      <c r="S185" s="99">
        <f t="shared" si="106"/>
        <v>0</v>
      </c>
      <c r="T185" s="99">
        <f t="shared" si="106"/>
        <v>0</v>
      </c>
      <c r="U185" s="99">
        <f t="shared" si="106"/>
        <v>0</v>
      </c>
      <c r="V185" s="99">
        <f>+V186</f>
        <v>0</v>
      </c>
      <c r="W185" s="100">
        <f>+W186</f>
        <v>0</v>
      </c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</row>
    <row r="186" spans="2:35" s="41" customFormat="1" hidden="1" x14ac:dyDescent="0.2">
      <c r="B186" s="111" t="s">
        <v>308</v>
      </c>
      <c r="C186" s="109" t="s">
        <v>304</v>
      </c>
      <c r="D186" s="98"/>
      <c r="E186" s="99">
        <v>0</v>
      </c>
      <c r="F186" s="99">
        <f t="shared" si="92"/>
        <v>0</v>
      </c>
      <c r="G186" s="99">
        <f t="shared" si="93"/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99">
        <v>0</v>
      </c>
      <c r="W186" s="100">
        <f>SUM(H186:V186)</f>
        <v>0</v>
      </c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</row>
    <row r="187" spans="2:35" s="116" customFormat="1" ht="12" hidden="1" customHeight="1" x14ac:dyDescent="0.2">
      <c r="B187" s="103" t="s">
        <v>309</v>
      </c>
      <c r="C187" s="104" t="s">
        <v>310</v>
      </c>
      <c r="D187" s="105"/>
      <c r="E187" s="106">
        <v>0</v>
      </c>
      <c r="F187" s="106">
        <f t="shared" si="92"/>
        <v>132500</v>
      </c>
      <c r="G187" s="106">
        <f t="shared" si="93"/>
        <v>132500</v>
      </c>
      <c r="H187" s="106">
        <f t="shared" ref="H187:U188" si="107">+H188</f>
        <v>0</v>
      </c>
      <c r="I187" s="106">
        <f t="shared" si="107"/>
        <v>0</v>
      </c>
      <c r="J187" s="106">
        <f t="shared" si="107"/>
        <v>51500</v>
      </c>
      <c r="K187" s="106">
        <f t="shared" si="107"/>
        <v>0</v>
      </c>
      <c r="L187" s="106">
        <f t="shared" si="107"/>
        <v>0</v>
      </c>
      <c r="M187" s="106">
        <f t="shared" si="107"/>
        <v>0</v>
      </c>
      <c r="N187" s="106">
        <f t="shared" si="107"/>
        <v>24500</v>
      </c>
      <c r="O187" s="106">
        <f t="shared" si="107"/>
        <v>0</v>
      </c>
      <c r="P187" s="106">
        <f t="shared" si="107"/>
        <v>0</v>
      </c>
      <c r="Q187" s="106">
        <f t="shared" si="107"/>
        <v>0</v>
      </c>
      <c r="R187" s="106">
        <f t="shared" si="107"/>
        <v>0</v>
      </c>
      <c r="S187" s="106">
        <f t="shared" si="107"/>
        <v>0</v>
      </c>
      <c r="T187" s="106">
        <f t="shared" si="107"/>
        <v>56500</v>
      </c>
      <c r="U187" s="106">
        <f t="shared" si="107"/>
        <v>0</v>
      </c>
      <c r="V187" s="106">
        <f>+V188</f>
        <v>0</v>
      </c>
      <c r="W187" s="107">
        <f>+W188</f>
        <v>132500</v>
      </c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</row>
    <row r="188" spans="2:35" ht="12" hidden="1" customHeight="1" x14ac:dyDescent="0.2">
      <c r="B188" s="96" t="s">
        <v>311</v>
      </c>
      <c r="C188" s="109" t="s">
        <v>72</v>
      </c>
      <c r="D188" s="98"/>
      <c r="E188" s="99">
        <v>0</v>
      </c>
      <c r="F188" s="99">
        <f t="shared" si="92"/>
        <v>132500</v>
      </c>
      <c r="G188" s="99">
        <f t="shared" si="93"/>
        <v>132500</v>
      </c>
      <c r="H188" s="99">
        <f t="shared" si="107"/>
        <v>0</v>
      </c>
      <c r="I188" s="99">
        <f t="shared" si="107"/>
        <v>0</v>
      </c>
      <c r="J188" s="99">
        <f t="shared" si="107"/>
        <v>51500</v>
      </c>
      <c r="K188" s="99">
        <f t="shared" si="107"/>
        <v>0</v>
      </c>
      <c r="L188" s="99">
        <f t="shared" si="107"/>
        <v>0</v>
      </c>
      <c r="M188" s="99">
        <f t="shared" si="107"/>
        <v>0</v>
      </c>
      <c r="N188" s="99">
        <f t="shared" si="107"/>
        <v>24500</v>
      </c>
      <c r="O188" s="99">
        <f t="shared" si="107"/>
        <v>0</v>
      </c>
      <c r="P188" s="99">
        <f t="shared" si="107"/>
        <v>0</v>
      </c>
      <c r="Q188" s="99">
        <f t="shared" si="107"/>
        <v>0</v>
      </c>
      <c r="R188" s="99">
        <f t="shared" si="107"/>
        <v>0</v>
      </c>
      <c r="S188" s="99">
        <f t="shared" si="107"/>
        <v>0</v>
      </c>
      <c r="T188" s="99">
        <f t="shared" si="107"/>
        <v>56500</v>
      </c>
      <c r="U188" s="99">
        <f t="shared" si="107"/>
        <v>0</v>
      </c>
      <c r="V188" s="99">
        <f>+V189</f>
        <v>0</v>
      </c>
      <c r="W188" s="100">
        <f>+W189</f>
        <v>132500</v>
      </c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</row>
    <row r="189" spans="2:35" s="41" customFormat="1" ht="12" hidden="1" customHeight="1" x14ac:dyDescent="0.2">
      <c r="B189" s="111" t="s">
        <v>312</v>
      </c>
      <c r="C189" s="109" t="s">
        <v>313</v>
      </c>
      <c r="D189" s="98"/>
      <c r="E189" s="99" t="e">
        <f>+#REF!</f>
        <v>#REF!</v>
      </c>
      <c r="F189" s="99" t="e">
        <f t="shared" si="92"/>
        <v>#REF!</v>
      </c>
      <c r="G189" s="99">
        <f t="shared" si="93"/>
        <v>132500</v>
      </c>
      <c r="H189" s="99">
        <v>0</v>
      </c>
      <c r="I189" s="99">
        <v>0</v>
      </c>
      <c r="J189" s="99">
        <v>51500</v>
      </c>
      <c r="K189" s="99">
        <v>0</v>
      </c>
      <c r="L189" s="99">
        <v>0</v>
      </c>
      <c r="M189" s="99">
        <v>0</v>
      </c>
      <c r="N189" s="99">
        <v>24500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f>36500+20000</f>
        <v>56500</v>
      </c>
      <c r="U189" s="99">
        <v>0</v>
      </c>
      <c r="V189" s="99">
        <v>0</v>
      </c>
      <c r="W189" s="100">
        <f>SUM(H189:V189)</f>
        <v>132500</v>
      </c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</row>
    <row r="190" spans="2:35" ht="11.25" customHeight="1" x14ac:dyDescent="0.2">
      <c r="B190" s="96" t="s">
        <v>314</v>
      </c>
      <c r="C190" s="109" t="s">
        <v>315</v>
      </c>
      <c r="D190" s="98"/>
      <c r="E190" s="99">
        <v>4078435.44</v>
      </c>
      <c r="F190" s="99">
        <f t="shared" si="92"/>
        <v>-639435.43999999994</v>
      </c>
      <c r="G190" s="99">
        <f t="shared" si="93"/>
        <v>3439000</v>
      </c>
      <c r="H190" s="99">
        <f t="shared" ref="H190:U190" si="108">+H191</f>
        <v>29000</v>
      </c>
      <c r="I190" s="99">
        <f t="shared" si="108"/>
        <v>3500</v>
      </c>
      <c r="J190" s="99">
        <f t="shared" si="108"/>
        <v>13000</v>
      </c>
      <c r="K190" s="99">
        <f t="shared" si="108"/>
        <v>0</v>
      </c>
      <c r="L190" s="99">
        <f t="shared" si="108"/>
        <v>82500</v>
      </c>
      <c r="M190" s="99">
        <f t="shared" si="108"/>
        <v>3000</v>
      </c>
      <c r="N190" s="99">
        <f t="shared" si="108"/>
        <v>0</v>
      </c>
      <c r="O190" s="99">
        <f t="shared" si="108"/>
        <v>2500</v>
      </c>
      <c r="P190" s="99">
        <f t="shared" si="108"/>
        <v>1000</v>
      </c>
      <c r="Q190" s="99">
        <f t="shared" si="108"/>
        <v>0</v>
      </c>
      <c r="R190" s="99">
        <f t="shared" si="108"/>
        <v>2759000</v>
      </c>
      <c r="S190" s="99">
        <f t="shared" si="108"/>
        <v>0</v>
      </c>
      <c r="T190" s="99">
        <f t="shared" si="108"/>
        <v>500</v>
      </c>
      <c r="U190" s="99">
        <f t="shared" si="108"/>
        <v>0</v>
      </c>
      <c r="V190" s="99">
        <f>+V191</f>
        <v>545000</v>
      </c>
      <c r="W190" s="100">
        <f>+W191</f>
        <v>3439000</v>
      </c>
      <c r="X190" s="101">
        <v>286583.33</v>
      </c>
      <c r="Y190" s="101">
        <v>286583.33</v>
      </c>
      <c r="Z190" s="101">
        <v>286583.33</v>
      </c>
      <c r="AA190" s="101">
        <v>286583.33</v>
      </c>
      <c r="AB190" s="101">
        <v>286583.33</v>
      </c>
      <c r="AC190" s="101">
        <v>286583.33</v>
      </c>
      <c r="AD190" s="101">
        <v>286583.33</v>
      </c>
      <c r="AE190" s="101">
        <v>286583.33</v>
      </c>
      <c r="AF190" s="101">
        <v>286583.33</v>
      </c>
      <c r="AG190" s="101">
        <v>286583.33</v>
      </c>
      <c r="AH190" s="101">
        <v>286583.33</v>
      </c>
      <c r="AI190" s="101">
        <v>286583.37</v>
      </c>
    </row>
    <row r="191" spans="2:35" s="116" customFormat="1" ht="12" hidden="1" customHeight="1" x14ac:dyDescent="0.2">
      <c r="B191" s="103" t="s">
        <v>316</v>
      </c>
      <c r="C191" s="104" t="s">
        <v>317</v>
      </c>
      <c r="D191" s="105"/>
      <c r="E191" s="106">
        <v>4078435.44</v>
      </c>
      <c r="F191" s="106">
        <f t="shared" si="92"/>
        <v>-639435.43999999994</v>
      </c>
      <c r="G191" s="106">
        <f t="shared" si="93"/>
        <v>3439000</v>
      </c>
      <c r="H191" s="106">
        <f t="shared" ref="H191:U191" si="109">+H192+H194+H196</f>
        <v>29000</v>
      </c>
      <c r="I191" s="106">
        <f t="shared" si="109"/>
        <v>3500</v>
      </c>
      <c r="J191" s="106">
        <f t="shared" si="109"/>
        <v>13000</v>
      </c>
      <c r="K191" s="106">
        <f t="shared" si="109"/>
        <v>0</v>
      </c>
      <c r="L191" s="106">
        <f t="shared" si="109"/>
        <v>82500</v>
      </c>
      <c r="M191" s="106">
        <f t="shared" si="109"/>
        <v>3000</v>
      </c>
      <c r="N191" s="106">
        <f t="shared" si="109"/>
        <v>0</v>
      </c>
      <c r="O191" s="106">
        <f t="shared" si="109"/>
        <v>2500</v>
      </c>
      <c r="P191" s="106">
        <f t="shared" si="109"/>
        <v>1000</v>
      </c>
      <c r="Q191" s="106">
        <f t="shared" si="109"/>
        <v>0</v>
      </c>
      <c r="R191" s="106">
        <f t="shared" si="109"/>
        <v>2759000</v>
      </c>
      <c r="S191" s="106">
        <f t="shared" si="109"/>
        <v>0</v>
      </c>
      <c r="T191" s="106">
        <f t="shared" si="109"/>
        <v>500</v>
      </c>
      <c r="U191" s="106">
        <f t="shared" si="109"/>
        <v>0</v>
      </c>
      <c r="V191" s="106">
        <f>+V192+V194+V196</f>
        <v>545000</v>
      </c>
      <c r="W191" s="107">
        <f>+W192+W194+W196</f>
        <v>3439000</v>
      </c>
      <c r="X191" s="114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</row>
    <row r="192" spans="2:35" ht="12" hidden="1" customHeight="1" x14ac:dyDescent="0.2">
      <c r="B192" s="96" t="s">
        <v>318</v>
      </c>
      <c r="C192" s="109" t="s">
        <v>64</v>
      </c>
      <c r="D192" s="98"/>
      <c r="E192" s="99">
        <v>0</v>
      </c>
      <c r="F192" s="99">
        <f t="shared" si="92"/>
        <v>155500</v>
      </c>
      <c r="G192" s="99">
        <f t="shared" si="93"/>
        <v>155500</v>
      </c>
      <c r="H192" s="99">
        <f t="shared" ref="H192:U192" si="110">+H193</f>
        <v>0</v>
      </c>
      <c r="I192" s="99">
        <f t="shared" si="110"/>
        <v>3500</v>
      </c>
      <c r="J192" s="99">
        <f t="shared" si="110"/>
        <v>13000</v>
      </c>
      <c r="K192" s="99">
        <f t="shared" si="110"/>
        <v>0</v>
      </c>
      <c r="L192" s="99">
        <f t="shared" si="110"/>
        <v>82500</v>
      </c>
      <c r="M192" s="99">
        <f t="shared" si="110"/>
        <v>3000</v>
      </c>
      <c r="N192" s="99">
        <f t="shared" si="110"/>
        <v>0</v>
      </c>
      <c r="O192" s="99">
        <f t="shared" si="110"/>
        <v>0</v>
      </c>
      <c r="P192" s="99">
        <f t="shared" si="110"/>
        <v>0</v>
      </c>
      <c r="Q192" s="99">
        <f t="shared" si="110"/>
        <v>0</v>
      </c>
      <c r="R192" s="99">
        <f t="shared" si="110"/>
        <v>53000</v>
      </c>
      <c r="S192" s="99">
        <f t="shared" si="110"/>
        <v>0</v>
      </c>
      <c r="T192" s="99">
        <f t="shared" si="110"/>
        <v>500</v>
      </c>
      <c r="U192" s="99">
        <f t="shared" si="110"/>
        <v>0</v>
      </c>
      <c r="V192" s="99">
        <f>+V193</f>
        <v>0</v>
      </c>
      <c r="W192" s="100">
        <f>+W193</f>
        <v>155500</v>
      </c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</row>
    <row r="193" spans="2:35" s="41" customFormat="1" ht="12" hidden="1" customHeight="1" x14ac:dyDescent="0.2">
      <c r="B193" s="111" t="s">
        <v>319</v>
      </c>
      <c r="C193" s="109" t="s">
        <v>320</v>
      </c>
      <c r="D193" s="98"/>
      <c r="E193" s="99">
        <v>0</v>
      </c>
      <c r="F193" s="99">
        <f t="shared" si="92"/>
        <v>155500</v>
      </c>
      <c r="G193" s="99">
        <f t="shared" si="93"/>
        <v>155500</v>
      </c>
      <c r="H193" s="99">
        <v>0</v>
      </c>
      <c r="I193" s="99">
        <v>3500</v>
      </c>
      <c r="J193" s="99">
        <v>13000</v>
      </c>
      <c r="K193" s="99">
        <v>0</v>
      </c>
      <c r="L193" s="99">
        <v>82500</v>
      </c>
      <c r="M193" s="99">
        <v>3000</v>
      </c>
      <c r="N193" s="99">
        <v>0</v>
      </c>
      <c r="O193" s="99">
        <v>0</v>
      </c>
      <c r="P193" s="99">
        <v>0</v>
      </c>
      <c r="Q193" s="99">
        <v>0</v>
      </c>
      <c r="R193" s="99">
        <v>53000</v>
      </c>
      <c r="S193" s="99">
        <v>0</v>
      </c>
      <c r="T193" s="99">
        <v>500</v>
      </c>
      <c r="U193" s="99">
        <v>0</v>
      </c>
      <c r="V193" s="99">
        <v>0</v>
      </c>
      <c r="W193" s="100">
        <f>SUM(H193:V193)</f>
        <v>155500</v>
      </c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</row>
    <row r="194" spans="2:35" ht="12" hidden="1" customHeight="1" x14ac:dyDescent="0.2">
      <c r="B194" s="96" t="s">
        <v>321</v>
      </c>
      <c r="C194" s="109" t="s">
        <v>68</v>
      </c>
      <c r="D194" s="98"/>
      <c r="E194" s="99">
        <v>121124.88</v>
      </c>
      <c r="F194" s="99">
        <f t="shared" si="92"/>
        <v>423875.12</v>
      </c>
      <c r="G194" s="99">
        <f t="shared" si="93"/>
        <v>545000</v>
      </c>
      <c r="H194" s="99">
        <f t="shared" ref="H194:U194" si="111">+H195</f>
        <v>0</v>
      </c>
      <c r="I194" s="99">
        <f t="shared" si="111"/>
        <v>0</v>
      </c>
      <c r="J194" s="99">
        <f t="shared" si="111"/>
        <v>0</v>
      </c>
      <c r="K194" s="99">
        <f t="shared" si="111"/>
        <v>0</v>
      </c>
      <c r="L194" s="99">
        <f t="shared" si="111"/>
        <v>0</v>
      </c>
      <c r="M194" s="99">
        <f t="shared" si="111"/>
        <v>0</v>
      </c>
      <c r="N194" s="99">
        <f t="shared" si="111"/>
        <v>0</v>
      </c>
      <c r="O194" s="99">
        <f t="shared" si="111"/>
        <v>0</v>
      </c>
      <c r="P194" s="99">
        <f t="shared" si="111"/>
        <v>0</v>
      </c>
      <c r="Q194" s="99">
        <f t="shared" si="111"/>
        <v>0</v>
      </c>
      <c r="R194" s="99">
        <f t="shared" si="111"/>
        <v>0</v>
      </c>
      <c r="S194" s="99">
        <f t="shared" si="111"/>
        <v>0</v>
      </c>
      <c r="T194" s="99">
        <f t="shared" si="111"/>
        <v>0</v>
      </c>
      <c r="U194" s="99">
        <f t="shared" si="111"/>
        <v>0</v>
      </c>
      <c r="V194" s="99">
        <f>+V195</f>
        <v>545000</v>
      </c>
      <c r="W194" s="100">
        <f>+W195</f>
        <v>545000</v>
      </c>
      <c r="X194" s="101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</row>
    <row r="195" spans="2:35" s="41" customFormat="1" ht="12" hidden="1" customHeight="1" x14ac:dyDescent="0.2">
      <c r="B195" s="111" t="s">
        <v>322</v>
      </c>
      <c r="C195" s="109" t="s">
        <v>320</v>
      </c>
      <c r="D195" s="98"/>
      <c r="E195" s="99">
        <v>121124.88</v>
      </c>
      <c r="F195" s="99">
        <f t="shared" si="92"/>
        <v>423875.12</v>
      </c>
      <c r="G195" s="99">
        <f t="shared" si="93"/>
        <v>545000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99">
        <v>0</v>
      </c>
      <c r="Q195" s="99">
        <v>0</v>
      </c>
      <c r="R195" s="99">
        <v>0</v>
      </c>
      <c r="S195" s="99">
        <v>0</v>
      </c>
      <c r="T195" s="99">
        <v>0</v>
      </c>
      <c r="U195" s="99">
        <v>0</v>
      </c>
      <c r="V195" s="99">
        <v>545000</v>
      </c>
      <c r="W195" s="100">
        <f>SUM(H195:V195)</f>
        <v>545000</v>
      </c>
      <c r="X195" s="117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</row>
    <row r="196" spans="2:35" ht="12" hidden="1" customHeight="1" x14ac:dyDescent="0.2">
      <c r="B196" s="96" t="s">
        <v>323</v>
      </c>
      <c r="C196" s="109" t="s">
        <v>72</v>
      </c>
      <c r="D196" s="98"/>
      <c r="E196" s="99">
        <v>3957310.56</v>
      </c>
      <c r="F196" s="99">
        <f t="shared" si="92"/>
        <v>-1218810.56</v>
      </c>
      <c r="G196" s="99">
        <f t="shared" si="93"/>
        <v>2738500</v>
      </c>
      <c r="H196" s="99">
        <f t="shared" ref="H196:U196" si="112">+H197</f>
        <v>29000</v>
      </c>
      <c r="I196" s="99">
        <f t="shared" si="112"/>
        <v>0</v>
      </c>
      <c r="J196" s="99">
        <f t="shared" si="112"/>
        <v>0</v>
      </c>
      <c r="K196" s="99">
        <f t="shared" si="112"/>
        <v>0</v>
      </c>
      <c r="L196" s="99">
        <f t="shared" si="112"/>
        <v>0</v>
      </c>
      <c r="M196" s="99">
        <f t="shared" si="112"/>
        <v>0</v>
      </c>
      <c r="N196" s="99">
        <f t="shared" si="112"/>
        <v>0</v>
      </c>
      <c r="O196" s="99">
        <f t="shared" si="112"/>
        <v>2500</v>
      </c>
      <c r="P196" s="99">
        <f t="shared" si="112"/>
        <v>1000</v>
      </c>
      <c r="Q196" s="99">
        <f t="shared" si="112"/>
        <v>0</v>
      </c>
      <c r="R196" s="99">
        <f t="shared" si="112"/>
        <v>2706000</v>
      </c>
      <c r="S196" s="99">
        <f t="shared" si="112"/>
        <v>0</v>
      </c>
      <c r="T196" s="99">
        <f t="shared" si="112"/>
        <v>0</v>
      </c>
      <c r="U196" s="99">
        <f t="shared" si="112"/>
        <v>0</v>
      </c>
      <c r="V196" s="99">
        <f>+V197</f>
        <v>0</v>
      </c>
      <c r="W196" s="100">
        <f>+W197</f>
        <v>2738500</v>
      </c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</row>
    <row r="197" spans="2:35" s="41" customFormat="1" hidden="1" x14ac:dyDescent="0.2">
      <c r="B197" s="111" t="s">
        <v>324</v>
      </c>
      <c r="C197" s="109" t="s">
        <v>320</v>
      </c>
      <c r="D197" s="98"/>
      <c r="E197" s="99">
        <v>3957310.56</v>
      </c>
      <c r="F197" s="99">
        <f t="shared" si="92"/>
        <v>-1218810.56</v>
      </c>
      <c r="G197" s="99">
        <f t="shared" si="93"/>
        <v>2738500</v>
      </c>
      <c r="H197" s="99">
        <v>29000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2500</v>
      </c>
      <c r="P197" s="99">
        <v>1000</v>
      </c>
      <c r="Q197" s="99">
        <v>0</v>
      </c>
      <c r="R197" s="99">
        <f>2466000+240000</f>
        <v>2706000</v>
      </c>
      <c r="S197" s="99">
        <v>0</v>
      </c>
      <c r="T197" s="99">
        <v>0</v>
      </c>
      <c r="U197" s="99">
        <v>0</v>
      </c>
      <c r="V197" s="99">
        <v>0</v>
      </c>
      <c r="W197" s="100">
        <f>SUM(H197:V197)</f>
        <v>2738500</v>
      </c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</row>
    <row r="198" spans="2:35" ht="22.5" customHeight="1" x14ac:dyDescent="0.2">
      <c r="B198" s="96" t="s">
        <v>325</v>
      </c>
      <c r="C198" s="97" t="s">
        <v>326</v>
      </c>
      <c r="D198" s="98"/>
      <c r="E198" s="99">
        <v>92439.17</v>
      </c>
      <c r="F198" s="99">
        <f t="shared" si="92"/>
        <v>204560.83000000002</v>
      </c>
      <c r="G198" s="99">
        <f t="shared" si="93"/>
        <v>297000</v>
      </c>
      <c r="H198" s="99">
        <f t="shared" ref="H198:U198" si="113">+H199+H206</f>
        <v>0</v>
      </c>
      <c r="I198" s="99">
        <f t="shared" si="113"/>
        <v>99500</v>
      </c>
      <c r="J198" s="99">
        <f t="shared" si="113"/>
        <v>0</v>
      </c>
      <c r="K198" s="99">
        <f t="shared" si="113"/>
        <v>0</v>
      </c>
      <c r="L198" s="99">
        <f t="shared" si="113"/>
        <v>3000</v>
      </c>
      <c r="M198" s="99">
        <f t="shared" si="113"/>
        <v>1000</v>
      </c>
      <c r="N198" s="99">
        <f t="shared" si="113"/>
        <v>7000</v>
      </c>
      <c r="O198" s="99">
        <f t="shared" si="113"/>
        <v>79000</v>
      </c>
      <c r="P198" s="99">
        <f t="shared" si="113"/>
        <v>0</v>
      </c>
      <c r="Q198" s="99">
        <f t="shared" si="113"/>
        <v>0</v>
      </c>
      <c r="R198" s="99">
        <f t="shared" si="113"/>
        <v>16000</v>
      </c>
      <c r="S198" s="99">
        <f t="shared" si="113"/>
        <v>0</v>
      </c>
      <c r="T198" s="99">
        <f t="shared" si="113"/>
        <v>91500</v>
      </c>
      <c r="U198" s="99">
        <f t="shared" si="113"/>
        <v>0</v>
      </c>
      <c r="V198" s="99">
        <f>+V199+V206</f>
        <v>0</v>
      </c>
      <c r="W198" s="100">
        <f>+W199+W206</f>
        <v>297000</v>
      </c>
      <c r="X198" s="101">
        <v>24750</v>
      </c>
      <c r="Y198" s="101">
        <v>24750</v>
      </c>
      <c r="Z198" s="101">
        <v>24750</v>
      </c>
      <c r="AA198" s="101">
        <v>24750</v>
      </c>
      <c r="AB198" s="101">
        <v>24750</v>
      </c>
      <c r="AC198" s="101">
        <v>24750</v>
      </c>
      <c r="AD198" s="101">
        <v>24750</v>
      </c>
      <c r="AE198" s="101">
        <v>24750</v>
      </c>
      <c r="AF198" s="101">
        <v>24750</v>
      </c>
      <c r="AG198" s="101">
        <v>24750</v>
      </c>
      <c r="AH198" s="101">
        <v>24750</v>
      </c>
      <c r="AI198" s="101">
        <v>24750</v>
      </c>
    </row>
    <row r="199" spans="2:35" s="116" customFormat="1" ht="12" hidden="1" customHeight="1" x14ac:dyDescent="0.2">
      <c r="B199" s="103" t="s">
        <v>327</v>
      </c>
      <c r="C199" s="104" t="s">
        <v>328</v>
      </c>
      <c r="D199" s="105"/>
      <c r="E199" s="106">
        <v>92439.17</v>
      </c>
      <c r="F199" s="106">
        <f t="shared" si="92"/>
        <v>71060.83</v>
      </c>
      <c r="G199" s="106">
        <f t="shared" si="93"/>
        <v>163500</v>
      </c>
      <c r="H199" s="106">
        <f t="shared" ref="H199:U199" si="114">+H200+H202+H204</f>
        <v>0</v>
      </c>
      <c r="I199" s="106">
        <f t="shared" si="114"/>
        <v>68000</v>
      </c>
      <c r="J199" s="106">
        <f t="shared" si="114"/>
        <v>0</v>
      </c>
      <c r="K199" s="106">
        <f t="shared" si="114"/>
        <v>0</v>
      </c>
      <c r="L199" s="106">
        <f t="shared" si="114"/>
        <v>3000</v>
      </c>
      <c r="M199" s="106">
        <f t="shared" si="114"/>
        <v>0</v>
      </c>
      <c r="N199" s="106">
        <f t="shared" si="114"/>
        <v>0</v>
      </c>
      <c r="O199" s="106">
        <f t="shared" si="114"/>
        <v>2000</v>
      </c>
      <c r="P199" s="106">
        <f t="shared" si="114"/>
        <v>0</v>
      </c>
      <c r="Q199" s="106">
        <f t="shared" si="114"/>
        <v>0</v>
      </c>
      <c r="R199" s="106">
        <f t="shared" si="114"/>
        <v>0</v>
      </c>
      <c r="S199" s="106">
        <f t="shared" si="114"/>
        <v>0</v>
      </c>
      <c r="T199" s="106">
        <f t="shared" si="114"/>
        <v>90500</v>
      </c>
      <c r="U199" s="106">
        <f t="shared" si="114"/>
        <v>0</v>
      </c>
      <c r="V199" s="106">
        <f>+V200+V202+V204</f>
        <v>0</v>
      </c>
      <c r="W199" s="107">
        <f>+W200+W202+W204</f>
        <v>163500</v>
      </c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</row>
    <row r="200" spans="2:35" ht="12" hidden="1" customHeight="1" x14ac:dyDescent="0.2">
      <c r="B200" s="96" t="s">
        <v>329</v>
      </c>
      <c r="C200" s="109" t="s">
        <v>64</v>
      </c>
      <c r="D200" s="98"/>
      <c r="E200" s="99">
        <v>92439.17</v>
      </c>
      <c r="F200" s="99">
        <f t="shared" si="92"/>
        <v>-41439.17</v>
      </c>
      <c r="G200" s="99">
        <f t="shared" si="93"/>
        <v>51000</v>
      </c>
      <c r="H200" s="99">
        <f t="shared" ref="H200:U200" si="115">+H201</f>
        <v>0</v>
      </c>
      <c r="I200" s="99">
        <f t="shared" si="115"/>
        <v>48000</v>
      </c>
      <c r="J200" s="99">
        <f t="shared" si="115"/>
        <v>0</v>
      </c>
      <c r="K200" s="99">
        <f t="shared" si="115"/>
        <v>0</v>
      </c>
      <c r="L200" s="99">
        <f t="shared" si="115"/>
        <v>3000</v>
      </c>
      <c r="M200" s="99">
        <f t="shared" si="115"/>
        <v>0</v>
      </c>
      <c r="N200" s="99">
        <f t="shared" si="115"/>
        <v>0</v>
      </c>
      <c r="O200" s="99">
        <f t="shared" si="115"/>
        <v>0</v>
      </c>
      <c r="P200" s="99">
        <f t="shared" si="115"/>
        <v>0</v>
      </c>
      <c r="Q200" s="99">
        <f t="shared" si="115"/>
        <v>0</v>
      </c>
      <c r="R200" s="99">
        <f t="shared" si="115"/>
        <v>0</v>
      </c>
      <c r="S200" s="99">
        <f t="shared" si="115"/>
        <v>0</v>
      </c>
      <c r="T200" s="99">
        <f t="shared" si="115"/>
        <v>0</v>
      </c>
      <c r="U200" s="99">
        <f t="shared" si="115"/>
        <v>0</v>
      </c>
      <c r="V200" s="99">
        <f>+V201</f>
        <v>0</v>
      </c>
      <c r="W200" s="100">
        <f>+W201</f>
        <v>51000</v>
      </c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</row>
    <row r="201" spans="2:35" s="41" customFormat="1" ht="12" hidden="1" customHeight="1" x14ac:dyDescent="0.2">
      <c r="B201" s="111" t="s">
        <v>330</v>
      </c>
      <c r="C201" s="109" t="s">
        <v>331</v>
      </c>
      <c r="D201" s="98"/>
      <c r="E201" s="99">
        <v>92439.17</v>
      </c>
      <c r="F201" s="99">
        <f t="shared" si="92"/>
        <v>-41439.17</v>
      </c>
      <c r="G201" s="99">
        <f t="shared" si="93"/>
        <v>51000</v>
      </c>
      <c r="H201" s="99">
        <v>0</v>
      </c>
      <c r="I201" s="99">
        <v>48000</v>
      </c>
      <c r="J201" s="99">
        <v>0</v>
      </c>
      <c r="K201" s="99">
        <v>0</v>
      </c>
      <c r="L201" s="99">
        <v>3000</v>
      </c>
      <c r="M201" s="99">
        <v>0</v>
      </c>
      <c r="N201" s="99">
        <v>0</v>
      </c>
      <c r="O201" s="99">
        <v>0</v>
      </c>
      <c r="P201" s="99">
        <v>0</v>
      </c>
      <c r="Q201" s="99">
        <v>0</v>
      </c>
      <c r="R201" s="99">
        <v>0</v>
      </c>
      <c r="S201" s="99">
        <v>0</v>
      </c>
      <c r="T201" s="99">
        <v>0</v>
      </c>
      <c r="U201" s="99">
        <v>0</v>
      </c>
      <c r="V201" s="99">
        <v>0</v>
      </c>
      <c r="W201" s="100">
        <f>SUM(H201:V201)</f>
        <v>51000</v>
      </c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</row>
    <row r="202" spans="2:35" ht="12" hidden="1" customHeight="1" x14ac:dyDescent="0.2">
      <c r="B202" s="96" t="s">
        <v>332</v>
      </c>
      <c r="C202" s="109" t="s">
        <v>68</v>
      </c>
      <c r="D202" s="98"/>
      <c r="E202" s="99">
        <v>0</v>
      </c>
      <c r="F202" s="99">
        <f t="shared" si="92"/>
        <v>0</v>
      </c>
      <c r="G202" s="99">
        <f t="shared" si="93"/>
        <v>0</v>
      </c>
      <c r="H202" s="99">
        <f t="shared" ref="H202:U202" si="116">+H203</f>
        <v>0</v>
      </c>
      <c r="I202" s="99">
        <f t="shared" si="116"/>
        <v>0</v>
      </c>
      <c r="J202" s="99">
        <f t="shared" si="116"/>
        <v>0</v>
      </c>
      <c r="K202" s="99">
        <f t="shared" si="116"/>
        <v>0</v>
      </c>
      <c r="L202" s="99">
        <f t="shared" si="116"/>
        <v>0</v>
      </c>
      <c r="M202" s="99">
        <f t="shared" si="116"/>
        <v>0</v>
      </c>
      <c r="N202" s="99">
        <f t="shared" si="116"/>
        <v>0</v>
      </c>
      <c r="O202" s="99">
        <f t="shared" si="116"/>
        <v>0</v>
      </c>
      <c r="P202" s="99">
        <f t="shared" si="116"/>
        <v>0</v>
      </c>
      <c r="Q202" s="99">
        <f t="shared" si="116"/>
        <v>0</v>
      </c>
      <c r="R202" s="99">
        <f t="shared" si="116"/>
        <v>0</v>
      </c>
      <c r="S202" s="99">
        <f t="shared" si="116"/>
        <v>0</v>
      </c>
      <c r="T202" s="99">
        <f t="shared" si="116"/>
        <v>0</v>
      </c>
      <c r="U202" s="99">
        <f t="shared" si="116"/>
        <v>0</v>
      </c>
      <c r="V202" s="99">
        <f>+V203</f>
        <v>0</v>
      </c>
      <c r="W202" s="100">
        <f>+W203</f>
        <v>0</v>
      </c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</row>
    <row r="203" spans="2:35" ht="12" hidden="1" customHeight="1" x14ac:dyDescent="0.2">
      <c r="B203" s="111" t="s">
        <v>333</v>
      </c>
      <c r="C203" s="109" t="s">
        <v>331</v>
      </c>
      <c r="D203" s="98"/>
      <c r="E203" s="99">
        <v>0</v>
      </c>
      <c r="F203" s="99">
        <f t="shared" si="92"/>
        <v>0</v>
      </c>
      <c r="G203" s="99">
        <f t="shared" si="93"/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0</v>
      </c>
      <c r="S203" s="99">
        <v>0</v>
      </c>
      <c r="T203" s="99">
        <v>0</v>
      </c>
      <c r="U203" s="99">
        <v>0</v>
      </c>
      <c r="V203" s="99">
        <v>0</v>
      </c>
      <c r="W203" s="100">
        <f>SUM(H203:V203)</f>
        <v>0</v>
      </c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</row>
    <row r="204" spans="2:35" ht="12" hidden="1" customHeight="1" x14ac:dyDescent="0.2">
      <c r="B204" s="96" t="s">
        <v>334</v>
      </c>
      <c r="C204" s="109" t="s">
        <v>72</v>
      </c>
      <c r="D204" s="98"/>
      <c r="E204" s="99">
        <v>0</v>
      </c>
      <c r="F204" s="99">
        <f t="shared" si="92"/>
        <v>112500</v>
      </c>
      <c r="G204" s="99">
        <f t="shared" si="93"/>
        <v>112500</v>
      </c>
      <c r="H204" s="99">
        <f t="shared" ref="H204:U204" si="117">+H205</f>
        <v>0</v>
      </c>
      <c r="I204" s="99">
        <f t="shared" si="117"/>
        <v>20000</v>
      </c>
      <c r="J204" s="99">
        <f t="shared" si="117"/>
        <v>0</v>
      </c>
      <c r="K204" s="99">
        <f t="shared" si="117"/>
        <v>0</v>
      </c>
      <c r="L204" s="99">
        <f t="shared" si="117"/>
        <v>0</v>
      </c>
      <c r="M204" s="99">
        <f t="shared" si="117"/>
        <v>0</v>
      </c>
      <c r="N204" s="99">
        <f t="shared" si="117"/>
        <v>0</v>
      </c>
      <c r="O204" s="99">
        <f t="shared" si="117"/>
        <v>2000</v>
      </c>
      <c r="P204" s="99">
        <f t="shared" si="117"/>
        <v>0</v>
      </c>
      <c r="Q204" s="99">
        <f t="shared" si="117"/>
        <v>0</v>
      </c>
      <c r="R204" s="99">
        <f t="shared" si="117"/>
        <v>0</v>
      </c>
      <c r="S204" s="99">
        <f t="shared" si="117"/>
        <v>0</v>
      </c>
      <c r="T204" s="99">
        <f t="shared" si="117"/>
        <v>90500</v>
      </c>
      <c r="U204" s="99">
        <f t="shared" si="117"/>
        <v>0</v>
      </c>
      <c r="V204" s="99">
        <f>+V205</f>
        <v>0</v>
      </c>
      <c r="W204" s="100">
        <f>+W205</f>
        <v>112500</v>
      </c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</row>
    <row r="205" spans="2:35" s="41" customFormat="1" hidden="1" x14ac:dyDescent="0.2">
      <c r="B205" s="111" t="s">
        <v>335</v>
      </c>
      <c r="C205" s="109" t="s">
        <v>331</v>
      </c>
      <c r="D205" s="98"/>
      <c r="E205" s="99">
        <v>0</v>
      </c>
      <c r="F205" s="99">
        <f t="shared" si="92"/>
        <v>112500</v>
      </c>
      <c r="G205" s="99">
        <f t="shared" si="93"/>
        <v>112500</v>
      </c>
      <c r="H205" s="99">
        <v>0</v>
      </c>
      <c r="I205" s="99">
        <v>20000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2000</v>
      </c>
      <c r="P205" s="99">
        <v>0</v>
      </c>
      <c r="Q205" s="99">
        <v>0</v>
      </c>
      <c r="R205" s="99">
        <v>0</v>
      </c>
      <c r="S205" s="99">
        <v>0</v>
      </c>
      <c r="T205" s="99">
        <f>70500+20000</f>
        <v>90500</v>
      </c>
      <c r="U205" s="99">
        <v>0</v>
      </c>
      <c r="V205" s="99">
        <v>0</v>
      </c>
      <c r="W205" s="100">
        <f>SUM(H205:V205)</f>
        <v>112500</v>
      </c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</row>
    <row r="206" spans="2:35" s="116" customFormat="1" ht="12" hidden="1" customHeight="1" x14ac:dyDescent="0.2">
      <c r="B206" s="103" t="s">
        <v>336</v>
      </c>
      <c r="C206" s="104" t="s">
        <v>337</v>
      </c>
      <c r="D206" s="105"/>
      <c r="E206" s="106">
        <v>0</v>
      </c>
      <c r="F206" s="106">
        <f t="shared" si="92"/>
        <v>133500</v>
      </c>
      <c r="G206" s="106">
        <f t="shared" si="93"/>
        <v>133500</v>
      </c>
      <c r="H206" s="106">
        <f t="shared" ref="H206:U207" si="118">+H207</f>
        <v>0</v>
      </c>
      <c r="I206" s="106">
        <f t="shared" si="118"/>
        <v>31500</v>
      </c>
      <c r="J206" s="106">
        <f t="shared" si="118"/>
        <v>0</v>
      </c>
      <c r="K206" s="106">
        <f t="shared" si="118"/>
        <v>0</v>
      </c>
      <c r="L206" s="106">
        <f t="shared" si="118"/>
        <v>0</v>
      </c>
      <c r="M206" s="106">
        <f t="shared" si="118"/>
        <v>1000</v>
      </c>
      <c r="N206" s="106">
        <f t="shared" si="118"/>
        <v>7000</v>
      </c>
      <c r="O206" s="106">
        <f t="shared" si="118"/>
        <v>77000</v>
      </c>
      <c r="P206" s="106">
        <f t="shared" si="118"/>
        <v>0</v>
      </c>
      <c r="Q206" s="106">
        <f t="shared" si="118"/>
        <v>0</v>
      </c>
      <c r="R206" s="106">
        <f t="shared" si="118"/>
        <v>16000</v>
      </c>
      <c r="S206" s="106">
        <f t="shared" si="118"/>
        <v>0</v>
      </c>
      <c r="T206" s="106">
        <f t="shared" si="118"/>
        <v>1000</v>
      </c>
      <c r="U206" s="106">
        <f t="shared" si="118"/>
        <v>0</v>
      </c>
      <c r="V206" s="106">
        <f>+V207</f>
        <v>0</v>
      </c>
      <c r="W206" s="107">
        <f>+W207</f>
        <v>133500</v>
      </c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</row>
    <row r="207" spans="2:35" s="41" customFormat="1" ht="12" hidden="1" customHeight="1" x14ac:dyDescent="0.2">
      <c r="B207" s="96" t="s">
        <v>338</v>
      </c>
      <c r="C207" s="109" t="s">
        <v>72</v>
      </c>
      <c r="D207" s="98"/>
      <c r="E207" s="99">
        <v>0</v>
      </c>
      <c r="F207" s="99">
        <f t="shared" si="92"/>
        <v>133500</v>
      </c>
      <c r="G207" s="99">
        <f t="shared" si="93"/>
        <v>133500</v>
      </c>
      <c r="H207" s="99">
        <f t="shared" si="118"/>
        <v>0</v>
      </c>
      <c r="I207" s="99">
        <f t="shared" si="118"/>
        <v>31500</v>
      </c>
      <c r="J207" s="99">
        <f t="shared" si="118"/>
        <v>0</v>
      </c>
      <c r="K207" s="99">
        <f t="shared" si="118"/>
        <v>0</v>
      </c>
      <c r="L207" s="99">
        <f t="shared" si="118"/>
        <v>0</v>
      </c>
      <c r="M207" s="99">
        <f t="shared" si="118"/>
        <v>1000</v>
      </c>
      <c r="N207" s="99">
        <f t="shared" si="118"/>
        <v>7000</v>
      </c>
      <c r="O207" s="99">
        <f t="shared" si="118"/>
        <v>77000</v>
      </c>
      <c r="P207" s="99">
        <f t="shared" si="118"/>
        <v>0</v>
      </c>
      <c r="Q207" s="99">
        <f t="shared" si="118"/>
        <v>0</v>
      </c>
      <c r="R207" s="99">
        <f t="shared" si="118"/>
        <v>16000</v>
      </c>
      <c r="S207" s="99">
        <f t="shared" si="118"/>
        <v>0</v>
      </c>
      <c r="T207" s="99">
        <f t="shared" si="118"/>
        <v>1000</v>
      </c>
      <c r="U207" s="99">
        <f t="shared" si="118"/>
        <v>0</v>
      </c>
      <c r="V207" s="99">
        <f>+V208</f>
        <v>0</v>
      </c>
      <c r="W207" s="100">
        <f>+W208</f>
        <v>133500</v>
      </c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</row>
    <row r="208" spans="2:35" s="41" customFormat="1" ht="12" hidden="1" customHeight="1" x14ac:dyDescent="0.2">
      <c r="B208" s="111" t="s">
        <v>339</v>
      </c>
      <c r="C208" s="109" t="s">
        <v>337</v>
      </c>
      <c r="D208" s="98"/>
      <c r="E208" s="99">
        <v>0</v>
      </c>
      <c r="F208" s="99">
        <f t="shared" si="92"/>
        <v>133500</v>
      </c>
      <c r="G208" s="99">
        <f t="shared" si="93"/>
        <v>133500</v>
      </c>
      <c r="H208" s="99">
        <v>0</v>
      </c>
      <c r="I208" s="99">
        <v>31500</v>
      </c>
      <c r="J208" s="99">
        <v>0</v>
      </c>
      <c r="K208" s="99">
        <v>0</v>
      </c>
      <c r="L208" s="99">
        <v>0</v>
      </c>
      <c r="M208" s="99">
        <v>1000</v>
      </c>
      <c r="N208" s="99">
        <f>2000+5000</f>
        <v>7000</v>
      </c>
      <c r="O208" s="99">
        <f>67000+10000</f>
        <v>77000</v>
      </c>
      <c r="P208" s="99">
        <v>0</v>
      </c>
      <c r="Q208" s="99">
        <v>0</v>
      </c>
      <c r="R208" s="99">
        <f>11000+5000</f>
        <v>16000</v>
      </c>
      <c r="S208" s="99">
        <v>0</v>
      </c>
      <c r="T208" s="99">
        <v>1000</v>
      </c>
      <c r="U208" s="99">
        <v>0</v>
      </c>
      <c r="V208" s="99">
        <v>0</v>
      </c>
      <c r="W208" s="100">
        <f>SUM(H208:V208)</f>
        <v>133500</v>
      </c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</row>
    <row r="209" spans="2:35" s="41" customFormat="1" ht="11.25" customHeight="1" x14ac:dyDescent="0.2">
      <c r="B209" s="96" t="s">
        <v>340</v>
      </c>
      <c r="C209" s="109" t="s">
        <v>341</v>
      </c>
      <c r="D209" s="98"/>
      <c r="E209" s="99">
        <v>44818.98</v>
      </c>
      <c r="F209" s="99">
        <f t="shared" si="92"/>
        <v>158181.01999999999</v>
      </c>
      <c r="G209" s="99">
        <f t="shared" si="93"/>
        <v>203000</v>
      </c>
      <c r="H209" s="99">
        <f t="shared" ref="H209:U210" si="119">+H210</f>
        <v>0</v>
      </c>
      <c r="I209" s="99">
        <f t="shared" si="119"/>
        <v>0</v>
      </c>
      <c r="J209" s="99">
        <f t="shared" si="119"/>
        <v>0</v>
      </c>
      <c r="K209" s="99">
        <f t="shared" si="119"/>
        <v>0</v>
      </c>
      <c r="L209" s="99">
        <f t="shared" si="119"/>
        <v>0</v>
      </c>
      <c r="M209" s="99">
        <f t="shared" si="119"/>
        <v>0</v>
      </c>
      <c r="N209" s="99">
        <f t="shared" si="119"/>
        <v>0</v>
      </c>
      <c r="O209" s="99">
        <f t="shared" si="119"/>
        <v>0</v>
      </c>
      <c r="P209" s="99">
        <f t="shared" si="119"/>
        <v>0</v>
      </c>
      <c r="Q209" s="99">
        <f t="shared" si="119"/>
        <v>0</v>
      </c>
      <c r="R209" s="99">
        <f t="shared" si="119"/>
        <v>0</v>
      </c>
      <c r="S209" s="99">
        <f t="shared" si="119"/>
        <v>0</v>
      </c>
      <c r="T209" s="99">
        <f t="shared" si="119"/>
        <v>0</v>
      </c>
      <c r="U209" s="99">
        <f t="shared" si="119"/>
        <v>0</v>
      </c>
      <c r="V209" s="99">
        <f>+V210</f>
        <v>203000</v>
      </c>
      <c r="W209" s="100">
        <f>+W210</f>
        <v>203000</v>
      </c>
      <c r="X209" s="117">
        <v>16916.669999999998</v>
      </c>
      <c r="Y209" s="117">
        <v>16916.669999999998</v>
      </c>
      <c r="Z209" s="117">
        <v>16916.669999999998</v>
      </c>
      <c r="AA209" s="117">
        <v>16916.669999999998</v>
      </c>
      <c r="AB209" s="117">
        <v>16916.669999999998</v>
      </c>
      <c r="AC209" s="117">
        <v>16916.669999999998</v>
      </c>
      <c r="AD209" s="117">
        <v>16916.669999999998</v>
      </c>
      <c r="AE209" s="117">
        <v>16916.669999999998</v>
      </c>
      <c r="AF209" s="117">
        <v>16916.669999999998</v>
      </c>
      <c r="AG209" s="117">
        <v>16916.669999999998</v>
      </c>
      <c r="AH209" s="117">
        <v>16916.669999999998</v>
      </c>
      <c r="AI209" s="117">
        <v>16916.63</v>
      </c>
    </row>
    <row r="210" spans="2:35" s="116" customFormat="1" ht="12" hidden="1" customHeight="1" x14ac:dyDescent="0.2">
      <c r="B210" s="103" t="s">
        <v>342</v>
      </c>
      <c r="C210" s="104" t="s">
        <v>343</v>
      </c>
      <c r="D210" s="105"/>
      <c r="E210" s="106">
        <v>44818.98</v>
      </c>
      <c r="F210" s="106">
        <f t="shared" si="92"/>
        <v>158181.01999999999</v>
      </c>
      <c r="G210" s="106">
        <f t="shared" si="93"/>
        <v>203000</v>
      </c>
      <c r="H210" s="106">
        <f t="shared" si="119"/>
        <v>0</v>
      </c>
      <c r="I210" s="106">
        <f t="shared" si="119"/>
        <v>0</v>
      </c>
      <c r="J210" s="106">
        <f t="shared" si="119"/>
        <v>0</v>
      </c>
      <c r="K210" s="106">
        <f t="shared" si="119"/>
        <v>0</v>
      </c>
      <c r="L210" s="106">
        <f t="shared" si="119"/>
        <v>0</v>
      </c>
      <c r="M210" s="106">
        <f t="shared" si="119"/>
        <v>0</v>
      </c>
      <c r="N210" s="106">
        <f t="shared" si="119"/>
        <v>0</v>
      </c>
      <c r="O210" s="106">
        <f t="shared" si="119"/>
        <v>0</v>
      </c>
      <c r="P210" s="106">
        <f t="shared" si="119"/>
        <v>0</v>
      </c>
      <c r="Q210" s="106">
        <f t="shared" si="119"/>
        <v>0</v>
      </c>
      <c r="R210" s="106">
        <f t="shared" si="119"/>
        <v>0</v>
      </c>
      <c r="S210" s="106">
        <f t="shared" si="119"/>
        <v>0</v>
      </c>
      <c r="T210" s="106">
        <f t="shared" si="119"/>
        <v>0</v>
      </c>
      <c r="U210" s="106">
        <f t="shared" si="119"/>
        <v>0</v>
      </c>
      <c r="V210" s="106">
        <f>+V211</f>
        <v>203000</v>
      </c>
      <c r="W210" s="107">
        <f>+W211</f>
        <v>203000</v>
      </c>
      <c r="X210" s="114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</row>
    <row r="211" spans="2:35" ht="12" hidden="1" customHeight="1" x14ac:dyDescent="0.2">
      <c r="B211" s="96" t="s">
        <v>344</v>
      </c>
      <c r="C211" s="109" t="s">
        <v>68</v>
      </c>
      <c r="D211" s="98"/>
      <c r="E211" s="99">
        <v>44818.98</v>
      </c>
      <c r="F211" s="99">
        <f t="shared" si="92"/>
        <v>158181.01999999999</v>
      </c>
      <c r="G211" s="99">
        <f t="shared" si="93"/>
        <v>203000</v>
      </c>
      <c r="H211" s="99">
        <f t="shared" ref="H211:U211" si="120">+H212+H213</f>
        <v>0</v>
      </c>
      <c r="I211" s="99">
        <f t="shared" si="120"/>
        <v>0</v>
      </c>
      <c r="J211" s="99">
        <f t="shared" si="120"/>
        <v>0</v>
      </c>
      <c r="K211" s="99">
        <f t="shared" si="120"/>
        <v>0</v>
      </c>
      <c r="L211" s="99">
        <f t="shared" si="120"/>
        <v>0</v>
      </c>
      <c r="M211" s="99">
        <f t="shared" si="120"/>
        <v>0</v>
      </c>
      <c r="N211" s="99">
        <f t="shared" si="120"/>
        <v>0</v>
      </c>
      <c r="O211" s="99">
        <f t="shared" si="120"/>
        <v>0</v>
      </c>
      <c r="P211" s="99">
        <f t="shared" si="120"/>
        <v>0</v>
      </c>
      <c r="Q211" s="99">
        <f t="shared" si="120"/>
        <v>0</v>
      </c>
      <c r="R211" s="99">
        <f t="shared" si="120"/>
        <v>0</v>
      </c>
      <c r="S211" s="99">
        <f t="shared" si="120"/>
        <v>0</v>
      </c>
      <c r="T211" s="99">
        <f t="shared" si="120"/>
        <v>0</v>
      </c>
      <c r="U211" s="99">
        <f t="shared" si="120"/>
        <v>0</v>
      </c>
      <c r="V211" s="99">
        <f>+V212+V213</f>
        <v>203000</v>
      </c>
      <c r="W211" s="100">
        <f>+W212+W213</f>
        <v>203000</v>
      </c>
      <c r="X211" s="101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</row>
    <row r="212" spans="2:35" ht="12" hidden="1" customHeight="1" x14ac:dyDescent="0.2">
      <c r="B212" s="111" t="s">
        <v>345</v>
      </c>
      <c r="C212" s="109" t="s">
        <v>346</v>
      </c>
      <c r="D212" s="98"/>
      <c r="E212" s="99">
        <v>34109</v>
      </c>
      <c r="F212" s="99">
        <f t="shared" si="92"/>
        <v>94891</v>
      </c>
      <c r="G212" s="99">
        <f t="shared" si="93"/>
        <v>129000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0</v>
      </c>
      <c r="S212" s="99">
        <v>0</v>
      </c>
      <c r="T212" s="99">
        <v>0</v>
      </c>
      <c r="U212" s="99">
        <v>0</v>
      </c>
      <c r="V212" s="99">
        <v>129000</v>
      </c>
      <c r="W212" s="100">
        <f t="shared" ref="W212:W213" si="121">SUM(H212:V212)</f>
        <v>129000</v>
      </c>
      <c r="X212" s="101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</row>
    <row r="213" spans="2:35" ht="12" hidden="1" customHeight="1" x14ac:dyDescent="0.2">
      <c r="B213" s="111" t="s">
        <v>347</v>
      </c>
      <c r="C213" s="109" t="s">
        <v>348</v>
      </c>
      <c r="D213" s="98"/>
      <c r="E213" s="99">
        <v>10709.98</v>
      </c>
      <c r="F213" s="99">
        <f t="shared" si="92"/>
        <v>63290.020000000004</v>
      </c>
      <c r="G213" s="99">
        <f t="shared" si="93"/>
        <v>74000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  <c r="T213" s="99">
        <v>0</v>
      </c>
      <c r="U213" s="99">
        <v>0</v>
      </c>
      <c r="V213" s="99">
        <v>74000</v>
      </c>
      <c r="W213" s="100">
        <f t="shared" si="121"/>
        <v>74000</v>
      </c>
      <c r="X213" s="101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</row>
    <row r="214" spans="2:35" ht="22.5" customHeight="1" x14ac:dyDescent="0.2">
      <c r="B214" s="96" t="s">
        <v>349</v>
      </c>
      <c r="C214" s="97" t="s">
        <v>350</v>
      </c>
      <c r="D214" s="98"/>
      <c r="E214" s="99">
        <v>1226277.32</v>
      </c>
      <c r="F214" s="99">
        <f t="shared" si="92"/>
        <v>-731277.32000000007</v>
      </c>
      <c r="G214" s="99">
        <f t="shared" si="93"/>
        <v>495000</v>
      </c>
      <c r="H214" s="99">
        <f t="shared" ref="H214:U214" si="122">+H215+H218+H221+H231</f>
        <v>0</v>
      </c>
      <c r="I214" s="99">
        <f t="shared" si="122"/>
        <v>1500</v>
      </c>
      <c r="J214" s="99">
        <f t="shared" si="122"/>
        <v>0</v>
      </c>
      <c r="K214" s="99">
        <f t="shared" si="122"/>
        <v>0</v>
      </c>
      <c r="L214" s="99">
        <f t="shared" si="122"/>
        <v>13000</v>
      </c>
      <c r="M214" s="99">
        <f t="shared" si="122"/>
        <v>0</v>
      </c>
      <c r="N214" s="99">
        <f t="shared" si="122"/>
        <v>2500</v>
      </c>
      <c r="O214" s="99">
        <f t="shared" si="122"/>
        <v>39500</v>
      </c>
      <c r="P214" s="99">
        <f t="shared" si="122"/>
        <v>1000</v>
      </c>
      <c r="Q214" s="99">
        <f t="shared" si="122"/>
        <v>1500</v>
      </c>
      <c r="R214" s="99">
        <f t="shared" si="122"/>
        <v>403000</v>
      </c>
      <c r="S214" s="99">
        <f t="shared" si="122"/>
        <v>0</v>
      </c>
      <c r="T214" s="99">
        <f t="shared" si="122"/>
        <v>3000</v>
      </c>
      <c r="U214" s="99">
        <f t="shared" si="122"/>
        <v>0</v>
      </c>
      <c r="V214" s="99">
        <f>+V215+V218+V221+V231</f>
        <v>30000</v>
      </c>
      <c r="W214" s="100">
        <f>+W215+W218+W221+W231</f>
        <v>495000</v>
      </c>
      <c r="X214" s="101">
        <v>41250</v>
      </c>
      <c r="Y214" s="101">
        <v>41250</v>
      </c>
      <c r="Z214" s="101">
        <v>41250</v>
      </c>
      <c r="AA214" s="101">
        <v>41250</v>
      </c>
      <c r="AB214" s="101">
        <v>41250</v>
      </c>
      <c r="AC214" s="101">
        <v>41250</v>
      </c>
      <c r="AD214" s="101">
        <v>41250</v>
      </c>
      <c r="AE214" s="101">
        <v>41250</v>
      </c>
      <c r="AF214" s="101">
        <v>41250</v>
      </c>
      <c r="AG214" s="101">
        <v>41250</v>
      </c>
      <c r="AH214" s="101">
        <v>41250</v>
      </c>
      <c r="AI214" s="101">
        <v>41250</v>
      </c>
    </row>
    <row r="215" spans="2:35" s="116" customFormat="1" ht="12" hidden="1" customHeight="1" x14ac:dyDescent="0.2">
      <c r="B215" s="103" t="s">
        <v>351</v>
      </c>
      <c r="C215" s="119" t="s">
        <v>352</v>
      </c>
      <c r="D215" s="105"/>
      <c r="E215" s="120">
        <v>10809</v>
      </c>
      <c r="F215" s="120">
        <f t="shared" si="92"/>
        <v>28191</v>
      </c>
      <c r="G215" s="120">
        <f t="shared" si="93"/>
        <v>39000</v>
      </c>
      <c r="H215" s="120">
        <f t="shared" ref="H215:U216" si="123">+H216</f>
        <v>0</v>
      </c>
      <c r="I215" s="120">
        <f t="shared" si="123"/>
        <v>1500</v>
      </c>
      <c r="J215" s="120">
        <f t="shared" si="123"/>
        <v>0</v>
      </c>
      <c r="K215" s="120">
        <f t="shared" si="123"/>
        <v>0</v>
      </c>
      <c r="L215" s="120">
        <f t="shared" si="123"/>
        <v>4000</v>
      </c>
      <c r="M215" s="120">
        <f t="shared" si="123"/>
        <v>0</v>
      </c>
      <c r="N215" s="120">
        <f t="shared" si="123"/>
        <v>0</v>
      </c>
      <c r="O215" s="120">
        <f t="shared" si="123"/>
        <v>6500</v>
      </c>
      <c r="P215" s="120">
        <f t="shared" si="123"/>
        <v>1000</v>
      </c>
      <c r="Q215" s="120">
        <f t="shared" si="123"/>
        <v>1500</v>
      </c>
      <c r="R215" s="120">
        <f t="shared" si="123"/>
        <v>24500</v>
      </c>
      <c r="S215" s="120">
        <f t="shared" si="123"/>
        <v>0</v>
      </c>
      <c r="T215" s="120">
        <f t="shared" si="123"/>
        <v>0</v>
      </c>
      <c r="U215" s="120">
        <f t="shared" si="123"/>
        <v>0</v>
      </c>
      <c r="V215" s="120">
        <f>+V216</f>
        <v>0</v>
      </c>
      <c r="W215" s="121">
        <f>+W216</f>
        <v>39000</v>
      </c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</row>
    <row r="216" spans="2:35" ht="12" hidden="1" customHeight="1" x14ac:dyDescent="0.2">
      <c r="B216" s="96" t="s">
        <v>353</v>
      </c>
      <c r="C216" s="122" t="s">
        <v>64</v>
      </c>
      <c r="D216" s="98"/>
      <c r="E216" s="123">
        <v>10809</v>
      </c>
      <c r="F216" s="123">
        <f t="shared" si="92"/>
        <v>28191</v>
      </c>
      <c r="G216" s="123">
        <f t="shared" si="93"/>
        <v>39000</v>
      </c>
      <c r="H216" s="123">
        <f t="shared" si="123"/>
        <v>0</v>
      </c>
      <c r="I216" s="123">
        <f t="shared" si="123"/>
        <v>1500</v>
      </c>
      <c r="J216" s="123">
        <f t="shared" si="123"/>
        <v>0</v>
      </c>
      <c r="K216" s="123">
        <f t="shared" si="123"/>
        <v>0</v>
      </c>
      <c r="L216" s="123">
        <f t="shared" si="123"/>
        <v>4000</v>
      </c>
      <c r="M216" s="123">
        <f t="shared" si="123"/>
        <v>0</v>
      </c>
      <c r="N216" s="123">
        <f t="shared" si="123"/>
        <v>0</v>
      </c>
      <c r="O216" s="123">
        <f t="shared" si="123"/>
        <v>6500</v>
      </c>
      <c r="P216" s="123">
        <f t="shared" si="123"/>
        <v>1000</v>
      </c>
      <c r="Q216" s="123">
        <f t="shared" si="123"/>
        <v>1500</v>
      </c>
      <c r="R216" s="123">
        <f t="shared" si="123"/>
        <v>24500</v>
      </c>
      <c r="S216" s="123">
        <f t="shared" si="123"/>
        <v>0</v>
      </c>
      <c r="T216" s="123">
        <f t="shared" si="123"/>
        <v>0</v>
      </c>
      <c r="U216" s="123">
        <f t="shared" si="123"/>
        <v>0</v>
      </c>
      <c r="V216" s="123">
        <f>+V217</f>
        <v>0</v>
      </c>
      <c r="W216" s="124">
        <f>+W217</f>
        <v>39000</v>
      </c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</row>
    <row r="217" spans="2:35" s="41" customFormat="1" ht="12" hidden="1" customHeight="1" x14ac:dyDescent="0.2">
      <c r="B217" s="111" t="s">
        <v>354</v>
      </c>
      <c r="C217" s="109" t="s">
        <v>352</v>
      </c>
      <c r="D217" s="98"/>
      <c r="E217" s="99">
        <v>10809</v>
      </c>
      <c r="F217" s="99">
        <f t="shared" si="92"/>
        <v>28191</v>
      </c>
      <c r="G217" s="99">
        <f t="shared" si="93"/>
        <v>39000</v>
      </c>
      <c r="H217" s="99">
        <v>0</v>
      </c>
      <c r="I217" s="99">
        <v>1500</v>
      </c>
      <c r="J217" s="99">
        <v>0</v>
      </c>
      <c r="K217" s="99">
        <v>0</v>
      </c>
      <c r="L217" s="99">
        <v>4000</v>
      </c>
      <c r="M217" s="99">
        <v>0</v>
      </c>
      <c r="N217" s="99">
        <v>0</v>
      </c>
      <c r="O217" s="99">
        <v>6500</v>
      </c>
      <c r="P217" s="99">
        <v>1000</v>
      </c>
      <c r="Q217" s="99">
        <v>1500</v>
      </c>
      <c r="R217" s="99">
        <f>14500+10000</f>
        <v>24500</v>
      </c>
      <c r="S217" s="99">
        <v>0</v>
      </c>
      <c r="T217" s="99">
        <v>0</v>
      </c>
      <c r="U217" s="99">
        <v>0</v>
      </c>
      <c r="V217" s="99">
        <v>0</v>
      </c>
      <c r="W217" s="100">
        <f>SUM(H217:V217)</f>
        <v>39000</v>
      </c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</row>
    <row r="218" spans="2:35" s="116" customFormat="1" ht="12" hidden="1" customHeight="1" x14ac:dyDescent="0.2">
      <c r="B218" s="103" t="s">
        <v>355</v>
      </c>
      <c r="C218" s="119" t="s">
        <v>356</v>
      </c>
      <c r="D218" s="105"/>
      <c r="E218" s="120">
        <v>6170</v>
      </c>
      <c r="F218" s="120">
        <f t="shared" si="92"/>
        <v>13330</v>
      </c>
      <c r="G218" s="120">
        <f t="shared" si="93"/>
        <v>19500</v>
      </c>
      <c r="H218" s="120">
        <f t="shared" ref="H218:U219" si="124">+H219</f>
        <v>0</v>
      </c>
      <c r="I218" s="120">
        <f t="shared" si="124"/>
        <v>0</v>
      </c>
      <c r="J218" s="120">
        <f t="shared" si="124"/>
        <v>0</v>
      </c>
      <c r="K218" s="120">
        <f t="shared" si="124"/>
        <v>0</v>
      </c>
      <c r="L218" s="120">
        <f t="shared" si="124"/>
        <v>9000</v>
      </c>
      <c r="M218" s="120">
        <f t="shared" si="124"/>
        <v>0</v>
      </c>
      <c r="N218" s="120">
        <f t="shared" si="124"/>
        <v>0</v>
      </c>
      <c r="O218" s="120">
        <f t="shared" si="124"/>
        <v>1000</v>
      </c>
      <c r="P218" s="120">
        <f t="shared" si="124"/>
        <v>0</v>
      </c>
      <c r="Q218" s="120">
        <f t="shared" si="124"/>
        <v>0</v>
      </c>
      <c r="R218" s="120">
        <f t="shared" si="124"/>
        <v>9500</v>
      </c>
      <c r="S218" s="120">
        <f t="shared" si="124"/>
        <v>0</v>
      </c>
      <c r="T218" s="120">
        <f t="shared" si="124"/>
        <v>0</v>
      </c>
      <c r="U218" s="120">
        <f t="shared" si="124"/>
        <v>0</v>
      </c>
      <c r="V218" s="120">
        <f>+V219</f>
        <v>0</v>
      </c>
      <c r="W218" s="121">
        <f>+W219</f>
        <v>19500</v>
      </c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</row>
    <row r="219" spans="2:35" ht="12" hidden="1" customHeight="1" x14ac:dyDescent="0.2">
      <c r="B219" s="96" t="s">
        <v>357</v>
      </c>
      <c r="C219" s="122" t="s">
        <v>72</v>
      </c>
      <c r="D219" s="98"/>
      <c r="E219" s="123">
        <v>6170</v>
      </c>
      <c r="F219" s="123">
        <f t="shared" si="92"/>
        <v>13330</v>
      </c>
      <c r="G219" s="123">
        <f t="shared" si="93"/>
        <v>19500</v>
      </c>
      <c r="H219" s="123">
        <f t="shared" si="124"/>
        <v>0</v>
      </c>
      <c r="I219" s="123">
        <f t="shared" si="124"/>
        <v>0</v>
      </c>
      <c r="J219" s="123">
        <f t="shared" si="124"/>
        <v>0</v>
      </c>
      <c r="K219" s="123">
        <f t="shared" si="124"/>
        <v>0</v>
      </c>
      <c r="L219" s="123">
        <f t="shared" si="124"/>
        <v>9000</v>
      </c>
      <c r="M219" s="123">
        <f t="shared" si="124"/>
        <v>0</v>
      </c>
      <c r="N219" s="123">
        <f t="shared" si="124"/>
        <v>0</v>
      </c>
      <c r="O219" s="123">
        <f t="shared" si="124"/>
        <v>1000</v>
      </c>
      <c r="P219" s="123">
        <f t="shared" si="124"/>
        <v>0</v>
      </c>
      <c r="Q219" s="123">
        <f t="shared" si="124"/>
        <v>0</v>
      </c>
      <c r="R219" s="123">
        <f t="shared" si="124"/>
        <v>9500</v>
      </c>
      <c r="S219" s="123">
        <f t="shared" si="124"/>
        <v>0</v>
      </c>
      <c r="T219" s="123">
        <f t="shared" si="124"/>
        <v>0</v>
      </c>
      <c r="U219" s="123">
        <f t="shared" si="124"/>
        <v>0</v>
      </c>
      <c r="V219" s="123">
        <f>+V220</f>
        <v>0</v>
      </c>
      <c r="W219" s="124">
        <f>+W220</f>
        <v>19500</v>
      </c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</row>
    <row r="220" spans="2:35" s="41" customFormat="1" ht="12" hidden="1" customHeight="1" x14ac:dyDescent="0.2">
      <c r="B220" s="111" t="s">
        <v>358</v>
      </c>
      <c r="C220" s="109" t="s">
        <v>356</v>
      </c>
      <c r="D220" s="98"/>
      <c r="E220" s="99">
        <v>6170</v>
      </c>
      <c r="F220" s="99">
        <f t="shared" si="92"/>
        <v>13330</v>
      </c>
      <c r="G220" s="99">
        <f t="shared" si="93"/>
        <v>19500</v>
      </c>
      <c r="H220" s="99">
        <v>0</v>
      </c>
      <c r="I220" s="99">
        <v>0</v>
      </c>
      <c r="J220" s="99">
        <v>0</v>
      </c>
      <c r="K220" s="99">
        <v>0</v>
      </c>
      <c r="L220" s="99">
        <v>9000</v>
      </c>
      <c r="M220" s="99">
        <v>0</v>
      </c>
      <c r="N220" s="99">
        <v>0</v>
      </c>
      <c r="O220" s="99">
        <v>1000</v>
      </c>
      <c r="P220" s="99">
        <v>0</v>
      </c>
      <c r="Q220" s="99">
        <v>0</v>
      </c>
      <c r="R220" s="99">
        <f>4500+5000</f>
        <v>9500</v>
      </c>
      <c r="S220" s="99">
        <v>0</v>
      </c>
      <c r="T220" s="99">
        <v>0</v>
      </c>
      <c r="U220" s="99">
        <v>0</v>
      </c>
      <c r="V220" s="99">
        <v>0</v>
      </c>
      <c r="W220" s="100">
        <f>SUM(H220:V220)</f>
        <v>19500</v>
      </c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</row>
    <row r="221" spans="2:35" s="116" customFormat="1" ht="12" hidden="1" customHeight="1" x14ac:dyDescent="0.2">
      <c r="B221" s="103" t="s">
        <v>359</v>
      </c>
      <c r="C221" s="119" t="s">
        <v>360</v>
      </c>
      <c r="D221" s="105"/>
      <c r="E221" s="120">
        <v>1209298.32</v>
      </c>
      <c r="F221" s="120">
        <f t="shared" si="92"/>
        <v>-780798.32000000007</v>
      </c>
      <c r="G221" s="120">
        <f t="shared" si="93"/>
        <v>428500</v>
      </c>
      <c r="H221" s="120">
        <f t="shared" ref="H221:U221" si="125">+H222+H225+H228</f>
        <v>0</v>
      </c>
      <c r="I221" s="120">
        <f t="shared" si="125"/>
        <v>0</v>
      </c>
      <c r="J221" s="120">
        <f t="shared" si="125"/>
        <v>0</v>
      </c>
      <c r="K221" s="120">
        <f t="shared" si="125"/>
        <v>0</v>
      </c>
      <c r="L221" s="120">
        <f t="shared" si="125"/>
        <v>0</v>
      </c>
      <c r="M221" s="120">
        <f t="shared" si="125"/>
        <v>0</v>
      </c>
      <c r="N221" s="120">
        <f t="shared" si="125"/>
        <v>2500</v>
      </c>
      <c r="O221" s="120">
        <f t="shared" si="125"/>
        <v>32000</v>
      </c>
      <c r="P221" s="120">
        <f t="shared" si="125"/>
        <v>0</v>
      </c>
      <c r="Q221" s="120">
        <f t="shared" si="125"/>
        <v>0</v>
      </c>
      <c r="R221" s="120">
        <f t="shared" si="125"/>
        <v>361000</v>
      </c>
      <c r="S221" s="120">
        <f t="shared" si="125"/>
        <v>0</v>
      </c>
      <c r="T221" s="120">
        <f t="shared" si="125"/>
        <v>3000</v>
      </c>
      <c r="U221" s="120">
        <f t="shared" si="125"/>
        <v>0</v>
      </c>
      <c r="V221" s="120">
        <f>+V222+V225+V228</f>
        <v>30000</v>
      </c>
      <c r="W221" s="121">
        <f>+W222+W225+W228</f>
        <v>428500</v>
      </c>
      <c r="X221" s="114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</row>
    <row r="222" spans="2:35" ht="12" hidden="1" customHeight="1" x14ac:dyDescent="0.2">
      <c r="B222" s="96" t="s">
        <v>361</v>
      </c>
      <c r="C222" s="122" t="s">
        <v>64</v>
      </c>
      <c r="D222" s="98"/>
      <c r="E222" s="123">
        <v>992805.86</v>
      </c>
      <c r="F222" s="123">
        <f t="shared" si="92"/>
        <v>-900305.86</v>
      </c>
      <c r="G222" s="123">
        <f t="shared" si="93"/>
        <v>92500</v>
      </c>
      <c r="H222" s="123">
        <f t="shared" ref="H222:U222" si="126">+H223+H224</f>
        <v>0</v>
      </c>
      <c r="I222" s="123">
        <f t="shared" si="126"/>
        <v>0</v>
      </c>
      <c r="J222" s="123">
        <f t="shared" si="126"/>
        <v>0</v>
      </c>
      <c r="K222" s="123">
        <f t="shared" si="126"/>
        <v>0</v>
      </c>
      <c r="L222" s="123">
        <f t="shared" si="126"/>
        <v>0</v>
      </c>
      <c r="M222" s="123">
        <f t="shared" si="126"/>
        <v>0</v>
      </c>
      <c r="N222" s="123">
        <f t="shared" si="126"/>
        <v>2500</v>
      </c>
      <c r="O222" s="123">
        <f t="shared" si="126"/>
        <v>0</v>
      </c>
      <c r="P222" s="123">
        <f t="shared" si="126"/>
        <v>0</v>
      </c>
      <c r="Q222" s="123">
        <f t="shared" si="126"/>
        <v>0</v>
      </c>
      <c r="R222" s="123">
        <f t="shared" si="126"/>
        <v>90000</v>
      </c>
      <c r="S222" s="123">
        <f t="shared" si="126"/>
        <v>0</v>
      </c>
      <c r="T222" s="123">
        <f t="shared" si="126"/>
        <v>0</v>
      </c>
      <c r="U222" s="123">
        <f t="shared" si="126"/>
        <v>0</v>
      </c>
      <c r="V222" s="123">
        <f>+V223+V224</f>
        <v>0</v>
      </c>
      <c r="W222" s="124">
        <f>+W223+W224</f>
        <v>92500</v>
      </c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</row>
    <row r="223" spans="2:35" s="41" customFormat="1" ht="12" hidden="1" customHeight="1" x14ac:dyDescent="0.2">
      <c r="B223" s="111" t="s">
        <v>362</v>
      </c>
      <c r="C223" s="109" t="s">
        <v>363</v>
      </c>
      <c r="D223" s="98"/>
      <c r="E223" s="99">
        <v>741652.76</v>
      </c>
      <c r="F223" s="99">
        <f t="shared" si="92"/>
        <v>-689152.76</v>
      </c>
      <c r="G223" s="99">
        <f t="shared" si="93"/>
        <v>52500</v>
      </c>
      <c r="H223" s="99">
        <v>0</v>
      </c>
      <c r="I223" s="99">
        <v>0</v>
      </c>
      <c r="J223" s="99">
        <v>0</v>
      </c>
      <c r="K223" s="99">
        <v>0</v>
      </c>
      <c r="L223" s="99">
        <v>0</v>
      </c>
      <c r="M223" s="99">
        <v>0</v>
      </c>
      <c r="N223" s="99">
        <v>2500</v>
      </c>
      <c r="O223" s="99">
        <v>0</v>
      </c>
      <c r="P223" s="99">
        <v>0</v>
      </c>
      <c r="Q223" s="99">
        <v>0</v>
      </c>
      <c r="R223" s="99">
        <v>50000</v>
      </c>
      <c r="S223" s="99">
        <v>0</v>
      </c>
      <c r="T223" s="99">
        <v>0</v>
      </c>
      <c r="U223" s="99">
        <v>0</v>
      </c>
      <c r="V223" s="99">
        <v>0</v>
      </c>
      <c r="W223" s="100">
        <f t="shared" ref="W223:W224" si="127">SUM(H223:V223)</f>
        <v>52500</v>
      </c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</row>
    <row r="224" spans="2:35" s="41" customFormat="1" ht="12" hidden="1" customHeight="1" x14ac:dyDescent="0.2">
      <c r="B224" s="111" t="s">
        <v>364</v>
      </c>
      <c r="C224" s="109" t="s">
        <v>365</v>
      </c>
      <c r="D224" s="98"/>
      <c r="E224" s="99">
        <v>251153.1</v>
      </c>
      <c r="F224" s="99">
        <f t="shared" si="92"/>
        <v>-211153.1</v>
      </c>
      <c r="G224" s="99">
        <f t="shared" si="93"/>
        <v>40000</v>
      </c>
      <c r="H224" s="99">
        <v>0</v>
      </c>
      <c r="I224" s="99">
        <v>0</v>
      </c>
      <c r="J224" s="99">
        <v>0</v>
      </c>
      <c r="K224" s="99">
        <v>0</v>
      </c>
      <c r="L224" s="99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99">
        <v>40000</v>
      </c>
      <c r="S224" s="99">
        <v>0</v>
      </c>
      <c r="T224" s="99">
        <v>0</v>
      </c>
      <c r="U224" s="99">
        <v>0</v>
      </c>
      <c r="V224" s="99">
        <v>0</v>
      </c>
      <c r="W224" s="100">
        <f t="shared" si="127"/>
        <v>40000</v>
      </c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</row>
    <row r="225" spans="2:35" s="41" customFormat="1" ht="12" hidden="1" customHeight="1" x14ac:dyDescent="0.2">
      <c r="B225" s="96" t="s">
        <v>366</v>
      </c>
      <c r="C225" s="122" t="s">
        <v>68</v>
      </c>
      <c r="D225" s="98"/>
      <c r="E225" s="123">
        <v>216492.46</v>
      </c>
      <c r="F225" s="123">
        <f t="shared" si="92"/>
        <v>-186492.46</v>
      </c>
      <c r="G225" s="123">
        <f t="shared" si="93"/>
        <v>30000</v>
      </c>
      <c r="H225" s="123">
        <f t="shared" ref="H225:U225" si="128">+H226+H227</f>
        <v>0</v>
      </c>
      <c r="I225" s="123">
        <f t="shared" si="128"/>
        <v>0</v>
      </c>
      <c r="J225" s="123">
        <f t="shared" si="128"/>
        <v>0</v>
      </c>
      <c r="K225" s="123">
        <f t="shared" si="128"/>
        <v>0</v>
      </c>
      <c r="L225" s="123">
        <f t="shared" si="128"/>
        <v>0</v>
      </c>
      <c r="M225" s="123">
        <f t="shared" si="128"/>
        <v>0</v>
      </c>
      <c r="N225" s="123">
        <f t="shared" si="128"/>
        <v>0</v>
      </c>
      <c r="O225" s="123">
        <f t="shared" si="128"/>
        <v>0</v>
      </c>
      <c r="P225" s="123">
        <f t="shared" si="128"/>
        <v>0</v>
      </c>
      <c r="Q225" s="123">
        <f t="shared" si="128"/>
        <v>0</v>
      </c>
      <c r="R225" s="123">
        <f t="shared" si="128"/>
        <v>0</v>
      </c>
      <c r="S225" s="123">
        <f t="shared" si="128"/>
        <v>0</v>
      </c>
      <c r="T225" s="123">
        <f t="shared" si="128"/>
        <v>0</v>
      </c>
      <c r="U225" s="123">
        <f t="shared" si="128"/>
        <v>0</v>
      </c>
      <c r="V225" s="123">
        <f>+V226+V227</f>
        <v>30000</v>
      </c>
      <c r="W225" s="124">
        <f>+W226+W227</f>
        <v>30000</v>
      </c>
      <c r="X225" s="117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</row>
    <row r="226" spans="2:35" s="41" customFormat="1" ht="12" hidden="1" customHeight="1" x14ac:dyDescent="0.2">
      <c r="B226" s="111" t="s">
        <v>367</v>
      </c>
      <c r="C226" s="109" t="s">
        <v>363</v>
      </c>
      <c r="D226" s="98"/>
      <c r="E226" s="99">
        <v>189065.81</v>
      </c>
      <c r="F226" s="99">
        <f t="shared" si="92"/>
        <v>-172065.81</v>
      </c>
      <c r="G226" s="99">
        <f t="shared" si="93"/>
        <v>17000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0</v>
      </c>
      <c r="U226" s="99">
        <v>0</v>
      </c>
      <c r="V226" s="99">
        <v>17000</v>
      </c>
      <c r="W226" s="100">
        <f t="shared" ref="W226:W227" si="129">SUM(H226:V226)</f>
        <v>17000</v>
      </c>
      <c r="X226" s="117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</row>
    <row r="227" spans="2:35" s="41" customFormat="1" ht="12" hidden="1" customHeight="1" x14ac:dyDescent="0.2">
      <c r="B227" s="111" t="s">
        <v>368</v>
      </c>
      <c r="C227" s="109" t="s">
        <v>365</v>
      </c>
      <c r="D227" s="98"/>
      <c r="E227" s="99">
        <v>27426.65</v>
      </c>
      <c r="F227" s="99">
        <f t="shared" si="92"/>
        <v>-14426.650000000001</v>
      </c>
      <c r="G227" s="99">
        <f t="shared" si="93"/>
        <v>13000</v>
      </c>
      <c r="H227" s="99">
        <v>0</v>
      </c>
      <c r="I227" s="99">
        <v>0</v>
      </c>
      <c r="J227" s="99">
        <v>0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13000</v>
      </c>
      <c r="W227" s="100">
        <f t="shared" si="129"/>
        <v>13000</v>
      </c>
      <c r="X227" s="117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</row>
    <row r="228" spans="2:35" s="41" customFormat="1" ht="12" hidden="1" customHeight="1" x14ac:dyDescent="0.2">
      <c r="B228" s="96" t="s">
        <v>369</v>
      </c>
      <c r="C228" s="122" t="s">
        <v>72</v>
      </c>
      <c r="D228" s="98"/>
      <c r="E228" s="123">
        <v>0</v>
      </c>
      <c r="F228" s="123">
        <f t="shared" si="92"/>
        <v>306000</v>
      </c>
      <c r="G228" s="123">
        <f t="shared" si="93"/>
        <v>306000</v>
      </c>
      <c r="H228" s="123">
        <f t="shared" ref="H228:U228" si="130">+H229+H230</f>
        <v>0</v>
      </c>
      <c r="I228" s="123">
        <f t="shared" si="130"/>
        <v>0</v>
      </c>
      <c r="J228" s="123">
        <f t="shared" si="130"/>
        <v>0</v>
      </c>
      <c r="K228" s="123">
        <f t="shared" si="130"/>
        <v>0</v>
      </c>
      <c r="L228" s="123">
        <f t="shared" si="130"/>
        <v>0</v>
      </c>
      <c r="M228" s="123">
        <f t="shared" si="130"/>
        <v>0</v>
      </c>
      <c r="N228" s="123">
        <f t="shared" si="130"/>
        <v>0</v>
      </c>
      <c r="O228" s="123">
        <f t="shared" si="130"/>
        <v>32000</v>
      </c>
      <c r="P228" s="123">
        <f t="shared" si="130"/>
        <v>0</v>
      </c>
      <c r="Q228" s="123">
        <f t="shared" si="130"/>
        <v>0</v>
      </c>
      <c r="R228" s="123">
        <f t="shared" si="130"/>
        <v>271000</v>
      </c>
      <c r="S228" s="123">
        <f t="shared" si="130"/>
        <v>0</v>
      </c>
      <c r="T228" s="123">
        <f t="shared" si="130"/>
        <v>3000</v>
      </c>
      <c r="U228" s="123">
        <f t="shared" si="130"/>
        <v>0</v>
      </c>
      <c r="V228" s="123">
        <f>+V229+V230</f>
        <v>0</v>
      </c>
      <c r="W228" s="124">
        <f>+W229+W230</f>
        <v>306000</v>
      </c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</row>
    <row r="229" spans="2:35" s="41" customFormat="1" hidden="1" x14ac:dyDescent="0.2">
      <c r="B229" s="111" t="s">
        <v>370</v>
      </c>
      <c r="C229" s="109" t="s">
        <v>363</v>
      </c>
      <c r="D229" s="98"/>
      <c r="E229" s="99">
        <v>0</v>
      </c>
      <c r="F229" s="99">
        <f t="shared" si="92"/>
        <v>68000</v>
      </c>
      <c r="G229" s="99">
        <f t="shared" si="93"/>
        <v>68000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7000</v>
      </c>
      <c r="P229" s="99">
        <v>0</v>
      </c>
      <c r="Q229" s="99">
        <v>0</v>
      </c>
      <c r="R229" s="99">
        <f>38000+20000</f>
        <v>58000</v>
      </c>
      <c r="S229" s="99">
        <v>0</v>
      </c>
      <c r="T229" s="99">
        <v>3000</v>
      </c>
      <c r="U229" s="99">
        <v>0</v>
      </c>
      <c r="V229" s="99">
        <v>0</v>
      </c>
      <c r="W229" s="100">
        <f t="shared" ref="W229:W230" si="131">SUM(H229:V229)</f>
        <v>68000</v>
      </c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</row>
    <row r="230" spans="2:35" s="41" customFormat="1" hidden="1" x14ac:dyDescent="0.2">
      <c r="B230" s="111" t="s">
        <v>371</v>
      </c>
      <c r="C230" s="109" t="s">
        <v>365</v>
      </c>
      <c r="D230" s="98"/>
      <c r="E230" s="99">
        <v>0</v>
      </c>
      <c r="F230" s="99">
        <f t="shared" si="92"/>
        <v>238000</v>
      </c>
      <c r="G230" s="99">
        <f t="shared" si="93"/>
        <v>238000</v>
      </c>
      <c r="H230" s="99">
        <v>0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f>15000+10000</f>
        <v>25000</v>
      </c>
      <c r="P230" s="99">
        <v>0</v>
      </c>
      <c r="Q230" s="99">
        <v>0</v>
      </c>
      <c r="R230" s="99">
        <f>193000+20000</f>
        <v>213000</v>
      </c>
      <c r="S230" s="99">
        <v>0</v>
      </c>
      <c r="T230" s="99">
        <v>0</v>
      </c>
      <c r="U230" s="99">
        <v>0</v>
      </c>
      <c r="V230" s="99">
        <v>0</v>
      </c>
      <c r="W230" s="100">
        <f t="shared" si="131"/>
        <v>238000</v>
      </c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</row>
    <row r="231" spans="2:35" s="116" customFormat="1" ht="12" hidden="1" customHeight="1" x14ac:dyDescent="0.2">
      <c r="B231" s="103" t="s">
        <v>372</v>
      </c>
      <c r="C231" s="119" t="s">
        <v>373</v>
      </c>
      <c r="D231" s="105"/>
      <c r="E231" s="120">
        <v>1209298.32</v>
      </c>
      <c r="F231" s="120">
        <f t="shared" ref="F231:F294" si="132">+G231-E231</f>
        <v>-1201298.32</v>
      </c>
      <c r="G231" s="120">
        <f t="shared" ref="G231:G294" si="133">+W231</f>
        <v>8000</v>
      </c>
      <c r="H231" s="120">
        <f t="shared" ref="H231:U232" si="134">+H232</f>
        <v>0</v>
      </c>
      <c r="I231" s="120">
        <f t="shared" si="134"/>
        <v>0</v>
      </c>
      <c r="J231" s="120">
        <f t="shared" si="134"/>
        <v>0</v>
      </c>
      <c r="K231" s="120">
        <f t="shared" si="134"/>
        <v>0</v>
      </c>
      <c r="L231" s="120">
        <f t="shared" si="134"/>
        <v>0</v>
      </c>
      <c r="M231" s="120">
        <f t="shared" si="134"/>
        <v>0</v>
      </c>
      <c r="N231" s="120">
        <f t="shared" si="134"/>
        <v>0</v>
      </c>
      <c r="O231" s="120">
        <f t="shared" si="134"/>
        <v>0</v>
      </c>
      <c r="P231" s="120">
        <f t="shared" si="134"/>
        <v>0</v>
      </c>
      <c r="Q231" s="120">
        <f t="shared" si="134"/>
        <v>0</v>
      </c>
      <c r="R231" s="120">
        <f t="shared" si="134"/>
        <v>8000</v>
      </c>
      <c r="S231" s="120">
        <f t="shared" si="134"/>
        <v>0</v>
      </c>
      <c r="T231" s="120">
        <f t="shared" si="134"/>
        <v>0</v>
      </c>
      <c r="U231" s="120">
        <f t="shared" si="134"/>
        <v>0</v>
      </c>
      <c r="V231" s="120">
        <f>+V232</f>
        <v>0</v>
      </c>
      <c r="W231" s="121">
        <f>+W232</f>
        <v>8000</v>
      </c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</row>
    <row r="232" spans="2:35" ht="12" hidden="1" customHeight="1" x14ac:dyDescent="0.2">
      <c r="B232" s="96" t="s">
        <v>374</v>
      </c>
      <c r="C232" s="122" t="s">
        <v>64</v>
      </c>
      <c r="D232" s="98"/>
      <c r="E232" s="123">
        <v>992805.86</v>
      </c>
      <c r="F232" s="123">
        <f t="shared" si="132"/>
        <v>-984805.86</v>
      </c>
      <c r="G232" s="123">
        <f t="shared" si="133"/>
        <v>8000</v>
      </c>
      <c r="H232" s="123">
        <f t="shared" si="134"/>
        <v>0</v>
      </c>
      <c r="I232" s="123">
        <f t="shared" si="134"/>
        <v>0</v>
      </c>
      <c r="J232" s="123">
        <f t="shared" si="134"/>
        <v>0</v>
      </c>
      <c r="K232" s="123">
        <f t="shared" si="134"/>
        <v>0</v>
      </c>
      <c r="L232" s="123">
        <f t="shared" si="134"/>
        <v>0</v>
      </c>
      <c r="M232" s="123">
        <f t="shared" si="134"/>
        <v>0</v>
      </c>
      <c r="N232" s="123">
        <f t="shared" si="134"/>
        <v>0</v>
      </c>
      <c r="O232" s="123">
        <f t="shared" si="134"/>
        <v>0</v>
      </c>
      <c r="P232" s="123">
        <f t="shared" si="134"/>
        <v>0</v>
      </c>
      <c r="Q232" s="123">
        <f t="shared" si="134"/>
        <v>0</v>
      </c>
      <c r="R232" s="123">
        <f t="shared" si="134"/>
        <v>8000</v>
      </c>
      <c r="S232" s="123">
        <f t="shared" si="134"/>
        <v>0</v>
      </c>
      <c r="T232" s="123">
        <f t="shared" si="134"/>
        <v>0</v>
      </c>
      <c r="U232" s="123">
        <f t="shared" si="134"/>
        <v>0</v>
      </c>
      <c r="V232" s="123">
        <f>+V233</f>
        <v>0</v>
      </c>
      <c r="W232" s="124">
        <f>+W233</f>
        <v>8000</v>
      </c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</row>
    <row r="233" spans="2:35" s="41" customFormat="1" ht="12" hidden="1" customHeight="1" x14ac:dyDescent="0.2">
      <c r="B233" s="111" t="s">
        <v>375</v>
      </c>
      <c r="C233" s="109" t="s">
        <v>373</v>
      </c>
      <c r="D233" s="98"/>
      <c r="E233" s="99">
        <v>741652.76</v>
      </c>
      <c r="F233" s="99">
        <f t="shared" si="132"/>
        <v>-733652.76</v>
      </c>
      <c r="G233" s="99">
        <f t="shared" si="133"/>
        <v>8000</v>
      </c>
      <c r="H233" s="99">
        <v>0</v>
      </c>
      <c r="I233" s="99">
        <v>0</v>
      </c>
      <c r="J233" s="99">
        <v>0</v>
      </c>
      <c r="K233" s="99">
        <v>0</v>
      </c>
      <c r="L233" s="99">
        <v>0</v>
      </c>
      <c r="M233" s="99">
        <v>0</v>
      </c>
      <c r="N233" s="99">
        <v>0</v>
      </c>
      <c r="O233" s="99">
        <v>0</v>
      </c>
      <c r="P233" s="99">
        <v>0</v>
      </c>
      <c r="Q233" s="99">
        <v>0</v>
      </c>
      <c r="R233" s="99">
        <v>8000</v>
      </c>
      <c r="S233" s="99">
        <v>0</v>
      </c>
      <c r="T233" s="99">
        <v>0</v>
      </c>
      <c r="U233" s="99">
        <v>0</v>
      </c>
      <c r="V233" s="99">
        <v>0</v>
      </c>
      <c r="W233" s="100">
        <f>SUM(H233:V233)</f>
        <v>8000</v>
      </c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</row>
    <row r="234" spans="2:35" ht="11.25" customHeight="1" x14ac:dyDescent="0.2">
      <c r="B234" s="91" t="s">
        <v>376</v>
      </c>
      <c r="C234" s="92" t="s">
        <v>21</v>
      </c>
      <c r="D234" s="133"/>
      <c r="E234" s="134">
        <v>9200557.5999999996</v>
      </c>
      <c r="F234" s="134">
        <f t="shared" si="132"/>
        <v>1607405.6715440024</v>
      </c>
      <c r="G234" s="134">
        <f t="shared" si="133"/>
        <v>10807963.271544002</v>
      </c>
      <c r="H234" s="134">
        <f t="shared" ref="H234:W234" si="135">+H235+H263+H291+H317+H338+H386+H398+H415+H433</f>
        <v>1049102.46</v>
      </c>
      <c r="I234" s="134">
        <f t="shared" si="135"/>
        <v>201196.49</v>
      </c>
      <c r="J234" s="134">
        <f t="shared" si="135"/>
        <v>773189.86</v>
      </c>
      <c r="K234" s="134">
        <f t="shared" si="135"/>
        <v>28689.62</v>
      </c>
      <c r="L234" s="134">
        <f t="shared" si="135"/>
        <v>1391637.34</v>
      </c>
      <c r="M234" s="134">
        <f t="shared" si="135"/>
        <v>80549.399999999994</v>
      </c>
      <c r="N234" s="134">
        <f t="shared" si="135"/>
        <v>259325.24</v>
      </c>
      <c r="O234" s="134">
        <f t="shared" si="135"/>
        <v>113125.37</v>
      </c>
      <c r="P234" s="134">
        <f t="shared" si="135"/>
        <v>404720.69</v>
      </c>
      <c r="Q234" s="134">
        <f t="shared" si="135"/>
        <v>927524.07</v>
      </c>
      <c r="R234" s="134">
        <f t="shared" si="135"/>
        <v>2355281.58</v>
      </c>
      <c r="S234" s="134">
        <f t="shared" si="135"/>
        <v>21520.280000000002</v>
      </c>
      <c r="T234" s="134">
        <f t="shared" si="135"/>
        <v>59102.330000000009</v>
      </c>
      <c r="U234" s="134">
        <f t="shared" si="135"/>
        <v>16243.480000000001</v>
      </c>
      <c r="V234" s="134">
        <f t="shared" si="135"/>
        <v>3126755.0615440002</v>
      </c>
      <c r="W234" s="93">
        <f t="shared" si="135"/>
        <v>10807963.271544002</v>
      </c>
      <c r="X234" s="94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</row>
    <row r="235" spans="2:35" ht="11.25" customHeight="1" x14ac:dyDescent="0.2">
      <c r="B235" s="96" t="s">
        <v>377</v>
      </c>
      <c r="C235" s="109" t="s">
        <v>378</v>
      </c>
      <c r="D235" s="98"/>
      <c r="E235" s="99">
        <v>3092541.98</v>
      </c>
      <c r="F235" s="99">
        <f t="shared" si="132"/>
        <v>386025.85999999987</v>
      </c>
      <c r="G235" s="99">
        <f t="shared" si="133"/>
        <v>3478567.84</v>
      </c>
      <c r="H235" s="99">
        <f t="shared" ref="H235:U235" si="136">+H236+H244+H249+H256</f>
        <v>5500</v>
      </c>
      <c r="I235" s="99">
        <f t="shared" si="136"/>
        <v>5500</v>
      </c>
      <c r="J235" s="99">
        <f t="shared" si="136"/>
        <v>42642.26</v>
      </c>
      <c r="K235" s="99">
        <f t="shared" si="136"/>
        <v>0</v>
      </c>
      <c r="L235" s="99">
        <f t="shared" si="136"/>
        <v>280500</v>
      </c>
      <c r="M235" s="99">
        <f t="shared" si="136"/>
        <v>0</v>
      </c>
      <c r="N235" s="99">
        <f t="shared" si="136"/>
        <v>0</v>
      </c>
      <c r="O235" s="99">
        <f t="shared" si="136"/>
        <v>0</v>
      </c>
      <c r="P235" s="99">
        <f t="shared" si="136"/>
        <v>0</v>
      </c>
      <c r="Q235" s="99">
        <f t="shared" si="136"/>
        <v>11000</v>
      </c>
      <c r="R235" s="99">
        <f t="shared" si="136"/>
        <v>1004425.58</v>
      </c>
      <c r="S235" s="99">
        <f t="shared" si="136"/>
        <v>1000</v>
      </c>
      <c r="T235" s="99">
        <f t="shared" si="136"/>
        <v>1000</v>
      </c>
      <c r="U235" s="99">
        <f t="shared" si="136"/>
        <v>0</v>
      </c>
      <c r="V235" s="99">
        <f>+V236+V244+V249+V256</f>
        <v>2127000</v>
      </c>
      <c r="W235" s="100">
        <f>+W236+W244+W249+W256</f>
        <v>3478567.84</v>
      </c>
      <c r="X235" s="101">
        <v>289880.65000000002</v>
      </c>
      <c r="Y235" s="101">
        <v>289880.65000000002</v>
      </c>
      <c r="Z235" s="101">
        <v>289880.65000000002</v>
      </c>
      <c r="AA235" s="101">
        <v>289880.65000000002</v>
      </c>
      <c r="AB235" s="101">
        <v>289880.65000000002</v>
      </c>
      <c r="AC235" s="101">
        <v>289880.65000000002</v>
      </c>
      <c r="AD235" s="101">
        <v>289880.65000000002</v>
      </c>
      <c r="AE235" s="101">
        <v>289880.65000000002</v>
      </c>
      <c r="AF235" s="101">
        <v>289880.65000000002</v>
      </c>
      <c r="AG235" s="101">
        <v>289880.65000000002</v>
      </c>
      <c r="AH235" s="101">
        <v>289880.65000000002</v>
      </c>
      <c r="AI235" s="101">
        <v>289880.69</v>
      </c>
    </row>
    <row r="236" spans="2:35" s="116" customFormat="1" ht="12" hidden="1" customHeight="1" x14ac:dyDescent="0.2">
      <c r="B236" s="103" t="s">
        <v>379</v>
      </c>
      <c r="C236" s="104" t="s">
        <v>380</v>
      </c>
      <c r="D236" s="105"/>
      <c r="E236" s="106">
        <v>2795582.44</v>
      </c>
      <c r="F236" s="106">
        <f t="shared" si="132"/>
        <v>447843.14000000013</v>
      </c>
      <c r="G236" s="106">
        <f t="shared" si="133"/>
        <v>3243425.58</v>
      </c>
      <c r="H236" s="106">
        <f t="shared" ref="H236:U236" si="137">+H237+H240+H242</f>
        <v>0</v>
      </c>
      <c r="I236" s="106">
        <f t="shared" si="137"/>
        <v>0</v>
      </c>
      <c r="J236" s="106">
        <f t="shared" si="137"/>
        <v>0</v>
      </c>
      <c r="K236" s="106">
        <f t="shared" si="137"/>
        <v>0</v>
      </c>
      <c r="L236" s="106">
        <f t="shared" si="137"/>
        <v>133000</v>
      </c>
      <c r="M236" s="106">
        <f t="shared" si="137"/>
        <v>0</v>
      </c>
      <c r="N236" s="106">
        <f t="shared" si="137"/>
        <v>0</v>
      </c>
      <c r="O236" s="106">
        <f t="shared" si="137"/>
        <v>0</v>
      </c>
      <c r="P236" s="106">
        <f t="shared" si="137"/>
        <v>0</v>
      </c>
      <c r="Q236" s="106">
        <f t="shared" si="137"/>
        <v>0</v>
      </c>
      <c r="R236" s="106">
        <f t="shared" si="137"/>
        <v>995425.58</v>
      </c>
      <c r="S236" s="106">
        <f t="shared" si="137"/>
        <v>0</v>
      </c>
      <c r="T236" s="106">
        <f t="shared" si="137"/>
        <v>0</v>
      </c>
      <c r="U236" s="106">
        <f t="shared" si="137"/>
        <v>0</v>
      </c>
      <c r="V236" s="106">
        <f>+V237+V240+V242</f>
        <v>2115000</v>
      </c>
      <c r="W236" s="107">
        <f>+W237+W240+W242</f>
        <v>3243425.58</v>
      </c>
      <c r="X236" s="114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</row>
    <row r="237" spans="2:35" ht="12" hidden="1" customHeight="1" x14ac:dyDescent="0.2">
      <c r="B237" s="96" t="s">
        <v>381</v>
      </c>
      <c r="C237" s="109" t="s">
        <v>64</v>
      </c>
      <c r="D237" s="98"/>
      <c r="E237" s="99">
        <v>327293.33</v>
      </c>
      <c r="F237" s="99">
        <f t="shared" si="132"/>
        <v>801132.25</v>
      </c>
      <c r="G237" s="99">
        <f t="shared" si="133"/>
        <v>1128425.58</v>
      </c>
      <c r="H237" s="99">
        <f t="shared" ref="H237:U237" si="138">+H238+H239</f>
        <v>0</v>
      </c>
      <c r="I237" s="99">
        <f t="shared" si="138"/>
        <v>0</v>
      </c>
      <c r="J237" s="99">
        <f t="shared" si="138"/>
        <v>0</v>
      </c>
      <c r="K237" s="99">
        <f t="shared" si="138"/>
        <v>0</v>
      </c>
      <c r="L237" s="99">
        <f t="shared" si="138"/>
        <v>133000</v>
      </c>
      <c r="M237" s="99">
        <f t="shared" si="138"/>
        <v>0</v>
      </c>
      <c r="N237" s="99">
        <f t="shared" si="138"/>
        <v>0</v>
      </c>
      <c r="O237" s="99">
        <f t="shared" si="138"/>
        <v>0</v>
      </c>
      <c r="P237" s="99">
        <f t="shared" si="138"/>
        <v>0</v>
      </c>
      <c r="Q237" s="99">
        <f t="shared" si="138"/>
        <v>0</v>
      </c>
      <c r="R237" s="99">
        <f t="shared" si="138"/>
        <v>995425.58</v>
      </c>
      <c r="S237" s="99">
        <f t="shared" si="138"/>
        <v>0</v>
      </c>
      <c r="T237" s="99">
        <f t="shared" si="138"/>
        <v>0</v>
      </c>
      <c r="U237" s="99">
        <f t="shared" si="138"/>
        <v>0</v>
      </c>
      <c r="V237" s="99">
        <f>+V238+V239</f>
        <v>0</v>
      </c>
      <c r="W237" s="100">
        <f>+W238+W239</f>
        <v>1128425.58</v>
      </c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</row>
    <row r="238" spans="2:35" s="41" customFormat="1" ht="12" hidden="1" customHeight="1" x14ac:dyDescent="0.2">
      <c r="B238" s="111" t="s">
        <v>382</v>
      </c>
      <c r="C238" s="109" t="s">
        <v>380</v>
      </c>
      <c r="D238" s="98"/>
      <c r="E238" s="99">
        <v>111893.33</v>
      </c>
      <c r="F238" s="99">
        <f t="shared" si="132"/>
        <v>117106.67</v>
      </c>
      <c r="G238" s="99">
        <f t="shared" si="133"/>
        <v>229000</v>
      </c>
      <c r="H238" s="99">
        <v>0</v>
      </c>
      <c r="I238" s="99">
        <v>0</v>
      </c>
      <c r="J238" s="99">
        <v>0</v>
      </c>
      <c r="K238" s="99">
        <v>0</v>
      </c>
      <c r="L238" s="99">
        <v>133000</v>
      </c>
      <c r="M238" s="99">
        <v>0</v>
      </c>
      <c r="N238" s="99">
        <v>0</v>
      </c>
      <c r="O238" s="99">
        <v>0</v>
      </c>
      <c r="P238" s="99">
        <v>0</v>
      </c>
      <c r="Q238" s="99">
        <v>0</v>
      </c>
      <c r="R238" s="99">
        <v>96000</v>
      </c>
      <c r="S238" s="99">
        <v>0</v>
      </c>
      <c r="T238" s="99">
        <v>0</v>
      </c>
      <c r="U238" s="99">
        <v>0</v>
      </c>
      <c r="V238" s="99">
        <v>0</v>
      </c>
      <c r="W238" s="100">
        <f t="shared" ref="W238:W239" si="139">SUM(H238:V238)</f>
        <v>229000</v>
      </c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</row>
    <row r="239" spans="2:35" s="41" customFormat="1" ht="12" hidden="1" customHeight="1" x14ac:dyDescent="0.2">
      <c r="B239" s="111" t="s">
        <v>383</v>
      </c>
      <c r="C239" s="109" t="s">
        <v>384</v>
      </c>
      <c r="D239" s="98"/>
      <c r="E239" s="99">
        <v>215400</v>
      </c>
      <c r="F239" s="99">
        <f t="shared" si="132"/>
        <v>684025.58</v>
      </c>
      <c r="G239" s="99">
        <f t="shared" si="133"/>
        <v>899425.58</v>
      </c>
      <c r="H239" s="99">
        <v>0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f>869425.58+30000</f>
        <v>899425.58</v>
      </c>
      <c r="S239" s="99">
        <v>0</v>
      </c>
      <c r="T239" s="99">
        <v>0</v>
      </c>
      <c r="U239" s="99">
        <v>0</v>
      </c>
      <c r="V239" s="99">
        <v>0</v>
      </c>
      <c r="W239" s="100">
        <f t="shared" si="139"/>
        <v>899425.58</v>
      </c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</row>
    <row r="240" spans="2:35" s="41" customFormat="1" ht="12" hidden="1" customHeight="1" x14ac:dyDescent="0.2">
      <c r="B240" s="96" t="s">
        <v>385</v>
      </c>
      <c r="C240" s="109" t="s">
        <v>68</v>
      </c>
      <c r="D240" s="98"/>
      <c r="E240" s="99">
        <v>2468289.11</v>
      </c>
      <c r="F240" s="99">
        <f t="shared" si="132"/>
        <v>-353289.10999999987</v>
      </c>
      <c r="G240" s="99">
        <f t="shared" si="133"/>
        <v>2115000</v>
      </c>
      <c r="H240" s="99">
        <f t="shared" ref="H240:U240" si="140">+H241</f>
        <v>0</v>
      </c>
      <c r="I240" s="99">
        <f t="shared" si="140"/>
        <v>0</v>
      </c>
      <c r="J240" s="99">
        <f t="shared" si="140"/>
        <v>0</v>
      </c>
      <c r="K240" s="99">
        <f t="shared" si="140"/>
        <v>0</v>
      </c>
      <c r="L240" s="99">
        <f t="shared" si="140"/>
        <v>0</v>
      </c>
      <c r="M240" s="99">
        <f t="shared" si="140"/>
        <v>0</v>
      </c>
      <c r="N240" s="99">
        <f t="shared" si="140"/>
        <v>0</v>
      </c>
      <c r="O240" s="99">
        <f t="shared" si="140"/>
        <v>0</v>
      </c>
      <c r="P240" s="99">
        <f t="shared" si="140"/>
        <v>0</v>
      </c>
      <c r="Q240" s="99">
        <f t="shared" si="140"/>
        <v>0</v>
      </c>
      <c r="R240" s="99">
        <f t="shared" si="140"/>
        <v>0</v>
      </c>
      <c r="S240" s="99">
        <f t="shared" si="140"/>
        <v>0</v>
      </c>
      <c r="T240" s="99">
        <f t="shared" si="140"/>
        <v>0</v>
      </c>
      <c r="U240" s="99">
        <f t="shared" si="140"/>
        <v>0</v>
      </c>
      <c r="V240" s="99">
        <f>+V241</f>
        <v>2115000</v>
      </c>
      <c r="W240" s="100">
        <f>+W241</f>
        <v>2115000</v>
      </c>
      <c r="X240" s="117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</row>
    <row r="241" spans="2:35" ht="12" hidden="1" customHeight="1" x14ac:dyDescent="0.2">
      <c r="B241" s="111" t="s">
        <v>386</v>
      </c>
      <c r="C241" s="109" t="s">
        <v>384</v>
      </c>
      <c r="D241" s="98"/>
      <c r="E241" s="99">
        <v>2468289.11</v>
      </c>
      <c r="F241" s="99">
        <f t="shared" si="132"/>
        <v>-353289.10999999987</v>
      </c>
      <c r="G241" s="99">
        <f t="shared" si="133"/>
        <v>2115000</v>
      </c>
      <c r="H241" s="99">
        <v>0</v>
      </c>
      <c r="I241" s="99">
        <v>0</v>
      </c>
      <c r="J241" s="99">
        <v>0</v>
      </c>
      <c r="K241" s="99">
        <v>0</v>
      </c>
      <c r="L241" s="99">
        <v>0</v>
      </c>
      <c r="M241" s="99">
        <v>0</v>
      </c>
      <c r="N241" s="99">
        <v>0</v>
      </c>
      <c r="O241" s="99">
        <v>0</v>
      </c>
      <c r="P241" s="99">
        <v>0</v>
      </c>
      <c r="Q241" s="99">
        <v>0</v>
      </c>
      <c r="R241" s="99">
        <v>0</v>
      </c>
      <c r="S241" s="99">
        <v>0</v>
      </c>
      <c r="T241" s="99">
        <v>0</v>
      </c>
      <c r="U241" s="99">
        <v>0</v>
      </c>
      <c r="V241" s="106">
        <v>2115000</v>
      </c>
      <c r="W241" s="100">
        <f>SUM(H241:V241)</f>
        <v>2115000</v>
      </c>
      <c r="X241" s="101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</row>
    <row r="242" spans="2:35" ht="12" hidden="1" customHeight="1" x14ac:dyDescent="0.2">
      <c r="B242" s="96" t="s">
        <v>387</v>
      </c>
      <c r="C242" s="109" t="s">
        <v>72</v>
      </c>
      <c r="D242" s="98"/>
      <c r="E242" s="99">
        <v>0</v>
      </c>
      <c r="F242" s="99">
        <f t="shared" si="132"/>
        <v>0</v>
      </c>
      <c r="G242" s="99">
        <f t="shared" si="133"/>
        <v>0</v>
      </c>
      <c r="H242" s="99">
        <f t="shared" ref="H242:U242" si="141">+H243</f>
        <v>0</v>
      </c>
      <c r="I242" s="99">
        <f t="shared" si="141"/>
        <v>0</v>
      </c>
      <c r="J242" s="99">
        <f t="shared" si="141"/>
        <v>0</v>
      </c>
      <c r="K242" s="99">
        <f t="shared" si="141"/>
        <v>0</v>
      </c>
      <c r="L242" s="99">
        <f t="shared" si="141"/>
        <v>0</v>
      </c>
      <c r="M242" s="99">
        <f t="shared" si="141"/>
        <v>0</v>
      </c>
      <c r="N242" s="99">
        <f t="shared" si="141"/>
        <v>0</v>
      </c>
      <c r="O242" s="99">
        <f t="shared" si="141"/>
        <v>0</v>
      </c>
      <c r="P242" s="99">
        <f t="shared" si="141"/>
        <v>0</v>
      </c>
      <c r="Q242" s="99">
        <f t="shared" si="141"/>
        <v>0</v>
      </c>
      <c r="R242" s="99">
        <f t="shared" si="141"/>
        <v>0</v>
      </c>
      <c r="S242" s="99">
        <f t="shared" si="141"/>
        <v>0</v>
      </c>
      <c r="T242" s="99">
        <f t="shared" si="141"/>
        <v>0</v>
      </c>
      <c r="U242" s="99">
        <f t="shared" si="141"/>
        <v>0</v>
      </c>
      <c r="V242" s="99">
        <f>+V243</f>
        <v>0</v>
      </c>
      <c r="W242" s="100">
        <f>+W243</f>
        <v>0</v>
      </c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</row>
    <row r="243" spans="2:35" hidden="1" x14ac:dyDescent="0.2">
      <c r="B243" s="111" t="s">
        <v>388</v>
      </c>
      <c r="C243" s="109" t="s">
        <v>380</v>
      </c>
      <c r="D243" s="98"/>
      <c r="E243" s="99">
        <v>0</v>
      </c>
      <c r="F243" s="99">
        <f t="shared" si="132"/>
        <v>0</v>
      </c>
      <c r="G243" s="99">
        <f t="shared" si="133"/>
        <v>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  <c r="N243" s="99">
        <v>0</v>
      </c>
      <c r="O243" s="99">
        <v>0</v>
      </c>
      <c r="P243" s="99">
        <v>0</v>
      </c>
      <c r="Q243" s="99">
        <v>0</v>
      </c>
      <c r="R243" s="99">
        <v>0</v>
      </c>
      <c r="S243" s="99">
        <v>0</v>
      </c>
      <c r="T243" s="99">
        <v>0</v>
      </c>
      <c r="U243" s="99">
        <v>0</v>
      </c>
      <c r="V243" s="99">
        <v>0</v>
      </c>
      <c r="W243" s="100">
        <f>SUM(H243:V243)</f>
        <v>0</v>
      </c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</row>
    <row r="244" spans="2:35" s="116" customFormat="1" ht="12" hidden="1" customHeight="1" x14ac:dyDescent="0.2">
      <c r="B244" s="103" t="s">
        <v>389</v>
      </c>
      <c r="C244" s="104" t="s">
        <v>390</v>
      </c>
      <c r="D244" s="105"/>
      <c r="E244" s="106">
        <v>5874.16</v>
      </c>
      <c r="F244" s="106">
        <f t="shared" si="132"/>
        <v>7125.84</v>
      </c>
      <c r="G244" s="106">
        <f t="shared" si="133"/>
        <v>13000</v>
      </c>
      <c r="H244" s="106">
        <f t="shared" ref="H244:U244" si="142">+H245+H247</f>
        <v>0</v>
      </c>
      <c r="I244" s="106">
        <f t="shared" si="142"/>
        <v>0</v>
      </c>
      <c r="J244" s="106">
        <f t="shared" si="142"/>
        <v>13000</v>
      </c>
      <c r="K244" s="106">
        <f t="shared" si="142"/>
        <v>0</v>
      </c>
      <c r="L244" s="106">
        <f t="shared" si="142"/>
        <v>0</v>
      </c>
      <c r="M244" s="106">
        <f t="shared" si="142"/>
        <v>0</v>
      </c>
      <c r="N244" s="106">
        <f t="shared" si="142"/>
        <v>0</v>
      </c>
      <c r="O244" s="106">
        <f t="shared" si="142"/>
        <v>0</v>
      </c>
      <c r="P244" s="106">
        <f t="shared" si="142"/>
        <v>0</v>
      </c>
      <c r="Q244" s="106">
        <f t="shared" si="142"/>
        <v>0</v>
      </c>
      <c r="R244" s="106">
        <f t="shared" si="142"/>
        <v>0</v>
      </c>
      <c r="S244" s="106">
        <f t="shared" si="142"/>
        <v>0</v>
      </c>
      <c r="T244" s="106">
        <f t="shared" si="142"/>
        <v>0</v>
      </c>
      <c r="U244" s="106">
        <f t="shared" si="142"/>
        <v>0</v>
      </c>
      <c r="V244" s="106">
        <f>+V245+V247</f>
        <v>0</v>
      </c>
      <c r="W244" s="107">
        <f>+W245+W247</f>
        <v>13000</v>
      </c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</row>
    <row r="245" spans="2:35" ht="12" hidden="1" customHeight="1" x14ac:dyDescent="0.2">
      <c r="B245" s="96" t="s">
        <v>391</v>
      </c>
      <c r="C245" s="109" t="s">
        <v>64</v>
      </c>
      <c r="D245" s="98"/>
      <c r="E245" s="99">
        <v>5874.16</v>
      </c>
      <c r="F245" s="99">
        <f t="shared" si="132"/>
        <v>7125.84</v>
      </c>
      <c r="G245" s="99">
        <f t="shared" si="133"/>
        <v>13000</v>
      </c>
      <c r="H245" s="99">
        <f t="shared" ref="H245:U245" si="143">+H246</f>
        <v>0</v>
      </c>
      <c r="I245" s="99">
        <f t="shared" si="143"/>
        <v>0</v>
      </c>
      <c r="J245" s="99">
        <f t="shared" si="143"/>
        <v>13000</v>
      </c>
      <c r="K245" s="99">
        <f t="shared" si="143"/>
        <v>0</v>
      </c>
      <c r="L245" s="99">
        <f t="shared" si="143"/>
        <v>0</v>
      </c>
      <c r="M245" s="99">
        <f t="shared" si="143"/>
        <v>0</v>
      </c>
      <c r="N245" s="99">
        <f t="shared" si="143"/>
        <v>0</v>
      </c>
      <c r="O245" s="99">
        <f t="shared" si="143"/>
        <v>0</v>
      </c>
      <c r="P245" s="99">
        <f t="shared" si="143"/>
        <v>0</v>
      </c>
      <c r="Q245" s="99">
        <f t="shared" si="143"/>
        <v>0</v>
      </c>
      <c r="R245" s="99">
        <f t="shared" si="143"/>
        <v>0</v>
      </c>
      <c r="S245" s="99">
        <f t="shared" si="143"/>
        <v>0</v>
      </c>
      <c r="T245" s="99">
        <f t="shared" si="143"/>
        <v>0</v>
      </c>
      <c r="U245" s="99">
        <f t="shared" si="143"/>
        <v>0</v>
      </c>
      <c r="V245" s="99">
        <f>+V246</f>
        <v>0</v>
      </c>
      <c r="W245" s="100">
        <f>+W246</f>
        <v>13000</v>
      </c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</row>
    <row r="246" spans="2:35" s="41" customFormat="1" ht="12" hidden="1" customHeight="1" x14ac:dyDescent="0.2">
      <c r="B246" s="111" t="s">
        <v>392</v>
      </c>
      <c r="C246" s="109" t="s">
        <v>393</v>
      </c>
      <c r="D246" s="98"/>
      <c r="E246" s="99">
        <v>5874.16</v>
      </c>
      <c r="F246" s="99">
        <f t="shared" si="132"/>
        <v>7125.84</v>
      </c>
      <c r="G246" s="99">
        <f t="shared" si="133"/>
        <v>13000</v>
      </c>
      <c r="H246" s="99">
        <v>0</v>
      </c>
      <c r="I246" s="99">
        <v>0</v>
      </c>
      <c r="J246" s="99">
        <v>13000</v>
      </c>
      <c r="K246" s="99">
        <v>0</v>
      </c>
      <c r="L246" s="99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100">
        <f>SUM(H246:V246)</f>
        <v>13000</v>
      </c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</row>
    <row r="247" spans="2:35" ht="12" hidden="1" customHeight="1" x14ac:dyDescent="0.2">
      <c r="B247" s="96" t="s">
        <v>394</v>
      </c>
      <c r="C247" s="109" t="s">
        <v>72</v>
      </c>
      <c r="D247" s="98"/>
      <c r="E247" s="99">
        <v>0</v>
      </c>
      <c r="F247" s="99">
        <f t="shared" si="132"/>
        <v>0</v>
      </c>
      <c r="G247" s="99">
        <f t="shared" si="133"/>
        <v>0</v>
      </c>
      <c r="H247" s="99">
        <f t="shared" ref="H247:U247" si="144">+H248</f>
        <v>0</v>
      </c>
      <c r="I247" s="99">
        <f t="shared" si="144"/>
        <v>0</v>
      </c>
      <c r="J247" s="99">
        <f t="shared" si="144"/>
        <v>0</v>
      </c>
      <c r="K247" s="99">
        <f t="shared" si="144"/>
        <v>0</v>
      </c>
      <c r="L247" s="99">
        <f t="shared" si="144"/>
        <v>0</v>
      </c>
      <c r="M247" s="99">
        <f t="shared" si="144"/>
        <v>0</v>
      </c>
      <c r="N247" s="99">
        <f t="shared" si="144"/>
        <v>0</v>
      </c>
      <c r="O247" s="99">
        <f t="shared" si="144"/>
        <v>0</v>
      </c>
      <c r="P247" s="99">
        <f t="shared" si="144"/>
        <v>0</v>
      </c>
      <c r="Q247" s="99">
        <f t="shared" si="144"/>
        <v>0</v>
      </c>
      <c r="R247" s="99">
        <f t="shared" si="144"/>
        <v>0</v>
      </c>
      <c r="S247" s="99">
        <f t="shared" si="144"/>
        <v>0</v>
      </c>
      <c r="T247" s="99">
        <f t="shared" si="144"/>
        <v>0</v>
      </c>
      <c r="U247" s="99">
        <f t="shared" si="144"/>
        <v>0</v>
      </c>
      <c r="V247" s="99">
        <f>+V248</f>
        <v>0</v>
      </c>
      <c r="W247" s="100">
        <f>+W248</f>
        <v>0</v>
      </c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</row>
    <row r="248" spans="2:35" hidden="1" x14ac:dyDescent="0.2">
      <c r="B248" s="111" t="s">
        <v>395</v>
      </c>
      <c r="C248" s="109" t="s">
        <v>393</v>
      </c>
      <c r="D248" s="98"/>
      <c r="E248" s="99">
        <v>0</v>
      </c>
      <c r="F248" s="99">
        <f t="shared" si="132"/>
        <v>0</v>
      </c>
      <c r="G248" s="99">
        <f t="shared" si="133"/>
        <v>0</v>
      </c>
      <c r="H248" s="99">
        <v>0</v>
      </c>
      <c r="I248" s="99">
        <v>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0</v>
      </c>
      <c r="Q248" s="99">
        <v>0</v>
      </c>
      <c r="R248" s="99">
        <v>0</v>
      </c>
      <c r="S248" s="99">
        <v>0</v>
      </c>
      <c r="T248" s="99">
        <v>0</v>
      </c>
      <c r="U248" s="99">
        <v>0</v>
      </c>
      <c r="V248" s="99">
        <v>0</v>
      </c>
      <c r="W248" s="100">
        <f>SUM(H248:V248)</f>
        <v>0</v>
      </c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</row>
    <row r="249" spans="2:35" s="116" customFormat="1" ht="12" hidden="1" customHeight="1" x14ac:dyDescent="0.2">
      <c r="B249" s="103" t="s">
        <v>396</v>
      </c>
      <c r="C249" s="104" t="s">
        <v>397</v>
      </c>
      <c r="D249" s="105"/>
      <c r="E249" s="106">
        <v>92052</v>
      </c>
      <c r="F249" s="106">
        <f t="shared" si="132"/>
        <v>-37409.74</v>
      </c>
      <c r="G249" s="106">
        <f t="shared" si="133"/>
        <v>54642.26</v>
      </c>
      <c r="H249" s="106">
        <f t="shared" ref="H249:U249" si="145">+H250+H253</f>
        <v>5500</v>
      </c>
      <c r="I249" s="106">
        <f t="shared" si="145"/>
        <v>4000</v>
      </c>
      <c r="J249" s="106">
        <f t="shared" si="145"/>
        <v>28142.260000000002</v>
      </c>
      <c r="K249" s="106">
        <f t="shared" si="145"/>
        <v>0</v>
      </c>
      <c r="L249" s="106">
        <f t="shared" si="145"/>
        <v>1000</v>
      </c>
      <c r="M249" s="106">
        <f t="shared" si="145"/>
        <v>0</v>
      </c>
      <c r="N249" s="106">
        <f t="shared" si="145"/>
        <v>0</v>
      </c>
      <c r="O249" s="106">
        <f t="shared" si="145"/>
        <v>0</v>
      </c>
      <c r="P249" s="106">
        <f t="shared" si="145"/>
        <v>0</v>
      </c>
      <c r="Q249" s="106">
        <f t="shared" si="145"/>
        <v>7000</v>
      </c>
      <c r="R249" s="106">
        <f t="shared" si="145"/>
        <v>9000</v>
      </c>
      <c r="S249" s="106">
        <f t="shared" si="145"/>
        <v>0</v>
      </c>
      <c r="T249" s="106">
        <f t="shared" si="145"/>
        <v>0</v>
      </c>
      <c r="U249" s="106">
        <f t="shared" si="145"/>
        <v>0</v>
      </c>
      <c r="V249" s="106">
        <f>+V250+V253</f>
        <v>0</v>
      </c>
      <c r="W249" s="107">
        <f>+W250+W253</f>
        <v>54642.26</v>
      </c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</row>
    <row r="250" spans="2:35" ht="12" hidden="1" customHeight="1" x14ac:dyDescent="0.2">
      <c r="B250" s="96" t="s">
        <v>398</v>
      </c>
      <c r="C250" s="109" t="s">
        <v>64</v>
      </c>
      <c r="D250" s="98"/>
      <c r="E250" s="99">
        <v>92052</v>
      </c>
      <c r="F250" s="99">
        <f t="shared" si="132"/>
        <v>-50909.74</v>
      </c>
      <c r="G250" s="99">
        <f t="shared" si="133"/>
        <v>41142.26</v>
      </c>
      <c r="H250" s="99">
        <f t="shared" ref="H250:V250" si="146">+H252+H251</f>
        <v>5500</v>
      </c>
      <c r="I250" s="99">
        <f t="shared" si="146"/>
        <v>4000</v>
      </c>
      <c r="J250" s="99">
        <f t="shared" si="146"/>
        <v>15642.26</v>
      </c>
      <c r="K250" s="99">
        <f t="shared" si="146"/>
        <v>0</v>
      </c>
      <c r="L250" s="99">
        <f t="shared" si="146"/>
        <v>1000</v>
      </c>
      <c r="M250" s="99">
        <f t="shared" si="146"/>
        <v>0</v>
      </c>
      <c r="N250" s="99">
        <f t="shared" si="146"/>
        <v>0</v>
      </c>
      <c r="O250" s="99">
        <f t="shared" si="146"/>
        <v>0</v>
      </c>
      <c r="P250" s="99">
        <f t="shared" si="146"/>
        <v>0</v>
      </c>
      <c r="Q250" s="99">
        <f t="shared" si="146"/>
        <v>6000</v>
      </c>
      <c r="R250" s="99">
        <f t="shared" si="146"/>
        <v>9000</v>
      </c>
      <c r="S250" s="99">
        <f t="shared" si="146"/>
        <v>0</v>
      </c>
      <c r="T250" s="99">
        <f t="shared" si="146"/>
        <v>0</v>
      </c>
      <c r="U250" s="99">
        <f t="shared" si="146"/>
        <v>0</v>
      </c>
      <c r="V250" s="99">
        <f t="shared" si="146"/>
        <v>0</v>
      </c>
      <c r="W250" s="100">
        <f>+W252+W251</f>
        <v>41142.26</v>
      </c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</row>
    <row r="251" spans="2:35" s="41" customFormat="1" hidden="1" x14ac:dyDescent="0.2">
      <c r="B251" s="111" t="s">
        <v>399</v>
      </c>
      <c r="C251" s="109" t="s">
        <v>400</v>
      </c>
      <c r="D251" s="98"/>
      <c r="E251" s="99">
        <v>0</v>
      </c>
      <c r="F251" s="99">
        <f t="shared" si="132"/>
        <v>26642.260000000002</v>
      </c>
      <c r="G251" s="99">
        <f t="shared" si="133"/>
        <v>26642.260000000002</v>
      </c>
      <c r="H251" s="99">
        <v>0</v>
      </c>
      <c r="I251" s="99">
        <v>0</v>
      </c>
      <c r="J251" s="99">
        <v>15642.26</v>
      </c>
      <c r="K251" s="99">
        <v>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3500</v>
      </c>
      <c r="R251" s="99">
        <v>7500</v>
      </c>
      <c r="S251" s="99">
        <v>0</v>
      </c>
      <c r="T251" s="99">
        <v>0</v>
      </c>
      <c r="U251" s="99">
        <v>0</v>
      </c>
      <c r="V251" s="99">
        <v>0</v>
      </c>
      <c r="W251" s="100">
        <f t="shared" ref="W251:W252" si="147">SUM(H251:V251)</f>
        <v>26642.260000000002</v>
      </c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</row>
    <row r="252" spans="2:35" s="41" customFormat="1" ht="12" hidden="1" customHeight="1" x14ac:dyDescent="0.2">
      <c r="B252" s="111" t="s">
        <v>401</v>
      </c>
      <c r="C252" s="109" t="s">
        <v>402</v>
      </c>
      <c r="D252" s="98"/>
      <c r="E252" s="99">
        <v>92052</v>
      </c>
      <c r="F252" s="99">
        <f t="shared" si="132"/>
        <v>-77552</v>
      </c>
      <c r="G252" s="99">
        <f t="shared" si="133"/>
        <v>14500</v>
      </c>
      <c r="H252" s="99">
        <v>5500</v>
      </c>
      <c r="I252" s="99">
        <v>4000</v>
      </c>
      <c r="J252" s="99">
        <v>0</v>
      </c>
      <c r="K252" s="99">
        <v>0</v>
      </c>
      <c r="L252" s="99">
        <v>1000</v>
      </c>
      <c r="M252" s="99">
        <v>0</v>
      </c>
      <c r="N252" s="99">
        <v>0</v>
      </c>
      <c r="O252" s="99">
        <v>0</v>
      </c>
      <c r="P252" s="99">
        <v>0</v>
      </c>
      <c r="Q252" s="99">
        <v>2500</v>
      </c>
      <c r="R252" s="99">
        <v>1500</v>
      </c>
      <c r="S252" s="99">
        <v>0</v>
      </c>
      <c r="T252" s="99">
        <v>0</v>
      </c>
      <c r="U252" s="99">
        <v>0</v>
      </c>
      <c r="V252" s="99">
        <v>0</v>
      </c>
      <c r="W252" s="100">
        <f t="shared" si="147"/>
        <v>14500</v>
      </c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</row>
    <row r="253" spans="2:35" s="41" customFormat="1" ht="12" hidden="1" customHeight="1" x14ac:dyDescent="0.2">
      <c r="B253" s="96" t="s">
        <v>403</v>
      </c>
      <c r="C253" s="109" t="s">
        <v>72</v>
      </c>
      <c r="D253" s="98"/>
      <c r="E253" s="99">
        <v>0</v>
      </c>
      <c r="F253" s="99">
        <f t="shared" si="132"/>
        <v>13500</v>
      </c>
      <c r="G253" s="99">
        <f t="shared" si="133"/>
        <v>13500</v>
      </c>
      <c r="H253" s="99">
        <f t="shared" ref="H253:U253" si="148">+H254+H255</f>
        <v>0</v>
      </c>
      <c r="I253" s="99">
        <f t="shared" si="148"/>
        <v>0</v>
      </c>
      <c r="J253" s="99">
        <f t="shared" si="148"/>
        <v>12500</v>
      </c>
      <c r="K253" s="99">
        <f t="shared" si="148"/>
        <v>0</v>
      </c>
      <c r="L253" s="99">
        <f t="shared" si="148"/>
        <v>0</v>
      </c>
      <c r="M253" s="99">
        <f t="shared" si="148"/>
        <v>0</v>
      </c>
      <c r="N253" s="99">
        <f t="shared" si="148"/>
        <v>0</v>
      </c>
      <c r="O253" s="99">
        <f t="shared" si="148"/>
        <v>0</v>
      </c>
      <c r="P253" s="99">
        <f t="shared" si="148"/>
        <v>0</v>
      </c>
      <c r="Q253" s="99">
        <f t="shared" si="148"/>
        <v>1000</v>
      </c>
      <c r="R253" s="99">
        <f t="shared" si="148"/>
        <v>0</v>
      </c>
      <c r="S253" s="99">
        <f t="shared" si="148"/>
        <v>0</v>
      </c>
      <c r="T253" s="99">
        <f t="shared" si="148"/>
        <v>0</v>
      </c>
      <c r="U253" s="99">
        <f t="shared" si="148"/>
        <v>0</v>
      </c>
      <c r="V253" s="99">
        <f>+V254+V255</f>
        <v>0</v>
      </c>
      <c r="W253" s="100">
        <f>+W254+W255</f>
        <v>13500</v>
      </c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</row>
    <row r="254" spans="2:35" s="41" customFormat="1" hidden="1" x14ac:dyDescent="0.2">
      <c r="B254" s="111" t="s">
        <v>404</v>
      </c>
      <c r="C254" s="109" t="s">
        <v>400</v>
      </c>
      <c r="D254" s="98"/>
      <c r="E254" s="99">
        <v>0</v>
      </c>
      <c r="F254" s="99">
        <f t="shared" si="132"/>
        <v>0</v>
      </c>
      <c r="G254" s="99">
        <f t="shared" si="133"/>
        <v>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0</v>
      </c>
      <c r="S254" s="99">
        <v>0</v>
      </c>
      <c r="T254" s="99">
        <v>0</v>
      </c>
      <c r="U254" s="99">
        <v>0</v>
      </c>
      <c r="V254" s="99">
        <v>0</v>
      </c>
      <c r="W254" s="100">
        <f t="shared" ref="W254:W255" si="149">SUM(H254:V254)</f>
        <v>0</v>
      </c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</row>
    <row r="255" spans="2:35" s="41" customFormat="1" hidden="1" x14ac:dyDescent="0.2">
      <c r="B255" s="111" t="s">
        <v>405</v>
      </c>
      <c r="C255" s="109" t="s">
        <v>402</v>
      </c>
      <c r="D255" s="98"/>
      <c r="E255" s="99">
        <v>0</v>
      </c>
      <c r="F255" s="99">
        <f t="shared" si="132"/>
        <v>13500</v>
      </c>
      <c r="G255" s="99">
        <f t="shared" si="133"/>
        <v>13500</v>
      </c>
      <c r="H255" s="99">
        <v>0</v>
      </c>
      <c r="I255" s="99">
        <v>0</v>
      </c>
      <c r="J255" s="99">
        <f>7500+5000</f>
        <v>12500</v>
      </c>
      <c r="K255" s="99">
        <v>0</v>
      </c>
      <c r="L255" s="99">
        <v>0</v>
      </c>
      <c r="M255" s="99">
        <v>0</v>
      </c>
      <c r="N255" s="99">
        <v>0</v>
      </c>
      <c r="O255" s="99">
        <v>0</v>
      </c>
      <c r="P255" s="99">
        <v>0</v>
      </c>
      <c r="Q255" s="99">
        <v>1000</v>
      </c>
      <c r="R255" s="99">
        <v>0</v>
      </c>
      <c r="S255" s="99">
        <v>0</v>
      </c>
      <c r="T255" s="99">
        <v>0</v>
      </c>
      <c r="U255" s="99">
        <v>0</v>
      </c>
      <c r="V255" s="99">
        <v>0</v>
      </c>
      <c r="W255" s="100">
        <f t="shared" si="149"/>
        <v>13500</v>
      </c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</row>
    <row r="256" spans="2:35" s="116" customFormat="1" ht="12" hidden="1" customHeight="1" x14ac:dyDescent="0.2">
      <c r="B256" s="103" t="s">
        <v>406</v>
      </c>
      <c r="C256" s="104" t="s">
        <v>407</v>
      </c>
      <c r="D256" s="105"/>
      <c r="E256" s="106">
        <v>199033.38</v>
      </c>
      <c r="F256" s="106">
        <f t="shared" si="132"/>
        <v>-31533.380000000005</v>
      </c>
      <c r="G256" s="106">
        <f t="shared" si="133"/>
        <v>167500</v>
      </c>
      <c r="H256" s="106">
        <f t="shared" ref="H256:U256" si="150">+H257+H259+H261</f>
        <v>0</v>
      </c>
      <c r="I256" s="106">
        <f t="shared" si="150"/>
        <v>1500</v>
      </c>
      <c r="J256" s="106">
        <f t="shared" si="150"/>
        <v>1500</v>
      </c>
      <c r="K256" s="106">
        <f t="shared" si="150"/>
        <v>0</v>
      </c>
      <c r="L256" s="106">
        <f t="shared" si="150"/>
        <v>146500</v>
      </c>
      <c r="M256" s="106">
        <f t="shared" si="150"/>
        <v>0</v>
      </c>
      <c r="N256" s="106">
        <f t="shared" si="150"/>
        <v>0</v>
      </c>
      <c r="O256" s="106">
        <f t="shared" si="150"/>
        <v>0</v>
      </c>
      <c r="P256" s="106">
        <f t="shared" si="150"/>
        <v>0</v>
      </c>
      <c r="Q256" s="106">
        <f t="shared" si="150"/>
        <v>4000</v>
      </c>
      <c r="R256" s="106">
        <f t="shared" si="150"/>
        <v>0</v>
      </c>
      <c r="S256" s="106">
        <f t="shared" si="150"/>
        <v>1000</v>
      </c>
      <c r="T256" s="106">
        <f t="shared" si="150"/>
        <v>1000</v>
      </c>
      <c r="U256" s="106">
        <f t="shared" si="150"/>
        <v>0</v>
      </c>
      <c r="V256" s="106">
        <f>+V257+V259+V261</f>
        <v>12000</v>
      </c>
      <c r="W256" s="107">
        <f>+W257+W259+W261</f>
        <v>167500</v>
      </c>
      <c r="X256" s="114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</row>
    <row r="257" spans="2:35" ht="12" hidden="1" customHeight="1" x14ac:dyDescent="0.2">
      <c r="B257" s="96" t="s">
        <v>408</v>
      </c>
      <c r="C257" s="109" t="s">
        <v>64</v>
      </c>
      <c r="D257" s="98"/>
      <c r="E257" s="99">
        <v>185857.33</v>
      </c>
      <c r="F257" s="99">
        <f t="shared" si="132"/>
        <v>-30357.329999999987</v>
      </c>
      <c r="G257" s="99">
        <f t="shared" si="133"/>
        <v>155500</v>
      </c>
      <c r="H257" s="99">
        <f t="shared" ref="H257:U257" si="151">+H258</f>
        <v>0</v>
      </c>
      <c r="I257" s="99">
        <f t="shared" si="151"/>
        <v>1500</v>
      </c>
      <c r="J257" s="99">
        <f t="shared" si="151"/>
        <v>1500</v>
      </c>
      <c r="K257" s="99">
        <f t="shared" si="151"/>
        <v>0</v>
      </c>
      <c r="L257" s="99">
        <f t="shared" si="151"/>
        <v>146500</v>
      </c>
      <c r="M257" s="99">
        <f t="shared" si="151"/>
        <v>0</v>
      </c>
      <c r="N257" s="99">
        <f t="shared" si="151"/>
        <v>0</v>
      </c>
      <c r="O257" s="99">
        <f t="shared" si="151"/>
        <v>0</v>
      </c>
      <c r="P257" s="99">
        <f t="shared" si="151"/>
        <v>0</v>
      </c>
      <c r="Q257" s="99">
        <f t="shared" si="151"/>
        <v>4000</v>
      </c>
      <c r="R257" s="99">
        <f t="shared" si="151"/>
        <v>0</v>
      </c>
      <c r="S257" s="99">
        <f t="shared" si="151"/>
        <v>1000</v>
      </c>
      <c r="T257" s="99">
        <f t="shared" si="151"/>
        <v>1000</v>
      </c>
      <c r="U257" s="99">
        <f t="shared" si="151"/>
        <v>0</v>
      </c>
      <c r="V257" s="99">
        <f>+V258</f>
        <v>0</v>
      </c>
      <c r="W257" s="100">
        <f>+W258</f>
        <v>155500</v>
      </c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</row>
    <row r="258" spans="2:35" s="41" customFormat="1" ht="12" hidden="1" customHeight="1" x14ac:dyDescent="0.2">
      <c r="B258" s="111" t="s">
        <v>409</v>
      </c>
      <c r="C258" s="109" t="s">
        <v>410</v>
      </c>
      <c r="D258" s="98"/>
      <c r="E258" s="99">
        <v>185857.33</v>
      </c>
      <c r="F258" s="99">
        <f t="shared" si="132"/>
        <v>-30357.329999999987</v>
      </c>
      <c r="G258" s="99">
        <f t="shared" si="133"/>
        <v>155500</v>
      </c>
      <c r="H258" s="99">
        <v>0</v>
      </c>
      <c r="I258" s="99">
        <v>1500</v>
      </c>
      <c r="J258" s="99">
        <v>1500</v>
      </c>
      <c r="K258" s="99">
        <v>0</v>
      </c>
      <c r="L258" s="99">
        <v>146500</v>
      </c>
      <c r="M258" s="99">
        <v>0</v>
      </c>
      <c r="N258" s="99">
        <v>0</v>
      </c>
      <c r="O258" s="99">
        <v>0</v>
      </c>
      <c r="P258" s="99">
        <v>0</v>
      </c>
      <c r="Q258" s="99">
        <v>4000</v>
      </c>
      <c r="R258" s="99">
        <v>0</v>
      </c>
      <c r="S258" s="99">
        <v>1000</v>
      </c>
      <c r="T258" s="99">
        <v>1000</v>
      </c>
      <c r="U258" s="99">
        <v>0</v>
      </c>
      <c r="V258" s="99">
        <v>0</v>
      </c>
      <c r="W258" s="100">
        <f>SUM(H258:V258)</f>
        <v>155500</v>
      </c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</row>
    <row r="259" spans="2:35" s="41" customFormat="1" ht="12" hidden="1" customHeight="1" x14ac:dyDescent="0.2">
      <c r="B259" s="96" t="s">
        <v>411</v>
      </c>
      <c r="C259" s="109" t="s">
        <v>68</v>
      </c>
      <c r="D259" s="98"/>
      <c r="E259" s="99">
        <v>13176.05</v>
      </c>
      <c r="F259" s="99">
        <f t="shared" si="132"/>
        <v>-1176.0499999999993</v>
      </c>
      <c r="G259" s="99">
        <f t="shared" si="133"/>
        <v>12000</v>
      </c>
      <c r="H259" s="99">
        <f t="shared" ref="H259:U259" si="152">+H260</f>
        <v>0</v>
      </c>
      <c r="I259" s="99">
        <f t="shared" si="152"/>
        <v>0</v>
      </c>
      <c r="J259" s="99">
        <f t="shared" si="152"/>
        <v>0</v>
      </c>
      <c r="K259" s="99">
        <f t="shared" si="152"/>
        <v>0</v>
      </c>
      <c r="L259" s="99">
        <f t="shared" si="152"/>
        <v>0</v>
      </c>
      <c r="M259" s="99">
        <f t="shared" si="152"/>
        <v>0</v>
      </c>
      <c r="N259" s="99">
        <f t="shared" si="152"/>
        <v>0</v>
      </c>
      <c r="O259" s="99">
        <f t="shared" si="152"/>
        <v>0</v>
      </c>
      <c r="P259" s="99">
        <f t="shared" si="152"/>
        <v>0</v>
      </c>
      <c r="Q259" s="99">
        <f t="shared" si="152"/>
        <v>0</v>
      </c>
      <c r="R259" s="99">
        <f t="shared" si="152"/>
        <v>0</v>
      </c>
      <c r="S259" s="99">
        <f t="shared" si="152"/>
        <v>0</v>
      </c>
      <c r="T259" s="99">
        <f t="shared" si="152"/>
        <v>0</v>
      </c>
      <c r="U259" s="99">
        <f t="shared" si="152"/>
        <v>0</v>
      </c>
      <c r="V259" s="99">
        <f>+V260</f>
        <v>12000</v>
      </c>
      <c r="W259" s="100">
        <f>+W260</f>
        <v>12000</v>
      </c>
      <c r="X259" s="117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</row>
    <row r="260" spans="2:35" s="41" customFormat="1" ht="12" hidden="1" customHeight="1" x14ac:dyDescent="0.2">
      <c r="B260" s="111" t="s">
        <v>412</v>
      </c>
      <c r="C260" s="109" t="s">
        <v>410</v>
      </c>
      <c r="D260" s="98"/>
      <c r="E260" s="99">
        <v>13176.05</v>
      </c>
      <c r="F260" s="99">
        <f t="shared" si="132"/>
        <v>-1176.0499999999993</v>
      </c>
      <c r="G260" s="99">
        <f t="shared" si="133"/>
        <v>12000</v>
      </c>
      <c r="H260" s="99">
        <v>0</v>
      </c>
      <c r="I260" s="99">
        <v>0</v>
      </c>
      <c r="J260" s="99">
        <v>0</v>
      </c>
      <c r="K260" s="99">
        <v>0</v>
      </c>
      <c r="L260" s="99">
        <v>0</v>
      </c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0</v>
      </c>
      <c r="S260" s="99">
        <v>0</v>
      </c>
      <c r="T260" s="99">
        <v>0</v>
      </c>
      <c r="U260" s="99">
        <v>0</v>
      </c>
      <c r="V260" s="99">
        <v>12000</v>
      </c>
      <c r="W260" s="100">
        <f>SUM(H260:V260)</f>
        <v>12000</v>
      </c>
      <c r="X260" s="117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</row>
    <row r="261" spans="2:35" s="41" customFormat="1" ht="12" hidden="1" customHeight="1" x14ac:dyDescent="0.2">
      <c r="B261" s="96" t="s">
        <v>413</v>
      </c>
      <c r="C261" s="109" t="s">
        <v>72</v>
      </c>
      <c r="D261" s="98"/>
      <c r="E261" s="99">
        <v>0</v>
      </c>
      <c r="F261" s="99">
        <f t="shared" si="132"/>
        <v>0</v>
      </c>
      <c r="G261" s="99">
        <f t="shared" si="133"/>
        <v>0</v>
      </c>
      <c r="H261" s="99">
        <f t="shared" ref="H261:U261" si="153">+H262</f>
        <v>0</v>
      </c>
      <c r="I261" s="99">
        <f t="shared" si="153"/>
        <v>0</v>
      </c>
      <c r="J261" s="99">
        <f t="shared" si="153"/>
        <v>0</v>
      </c>
      <c r="K261" s="99">
        <f t="shared" si="153"/>
        <v>0</v>
      </c>
      <c r="L261" s="99">
        <f t="shared" si="153"/>
        <v>0</v>
      </c>
      <c r="M261" s="99">
        <f t="shared" si="153"/>
        <v>0</v>
      </c>
      <c r="N261" s="99">
        <f t="shared" si="153"/>
        <v>0</v>
      </c>
      <c r="O261" s="99">
        <f t="shared" si="153"/>
        <v>0</v>
      </c>
      <c r="P261" s="99">
        <f t="shared" si="153"/>
        <v>0</v>
      </c>
      <c r="Q261" s="99">
        <f t="shared" si="153"/>
        <v>0</v>
      </c>
      <c r="R261" s="99">
        <f t="shared" si="153"/>
        <v>0</v>
      </c>
      <c r="S261" s="99">
        <f t="shared" si="153"/>
        <v>0</v>
      </c>
      <c r="T261" s="99">
        <f t="shared" si="153"/>
        <v>0</v>
      </c>
      <c r="U261" s="99">
        <f t="shared" si="153"/>
        <v>0</v>
      </c>
      <c r="V261" s="99">
        <f>+V262</f>
        <v>0</v>
      </c>
      <c r="W261" s="100">
        <f>+W262</f>
        <v>0</v>
      </c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</row>
    <row r="262" spans="2:35" s="41" customFormat="1" hidden="1" x14ac:dyDescent="0.2">
      <c r="B262" s="111" t="s">
        <v>414</v>
      </c>
      <c r="C262" s="109" t="s">
        <v>410</v>
      </c>
      <c r="D262" s="98"/>
      <c r="E262" s="99">
        <v>0</v>
      </c>
      <c r="F262" s="99">
        <f t="shared" si="132"/>
        <v>0</v>
      </c>
      <c r="G262" s="99">
        <f t="shared" si="133"/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100">
        <f>SUM(H262:V262)</f>
        <v>0</v>
      </c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</row>
    <row r="263" spans="2:35" ht="11.25" customHeight="1" x14ac:dyDescent="0.2">
      <c r="B263" s="96" t="s">
        <v>415</v>
      </c>
      <c r="C263" s="109" t="s">
        <v>416</v>
      </c>
      <c r="D263" s="98"/>
      <c r="E263" s="99">
        <v>72484</v>
      </c>
      <c r="F263" s="99">
        <f t="shared" si="132"/>
        <v>344516</v>
      </c>
      <c r="G263" s="99">
        <f t="shared" si="133"/>
        <v>417000</v>
      </c>
      <c r="H263" s="99">
        <f t="shared" ref="H263:U263" si="154">+H264+H269+H276+H285+H288</f>
        <v>94500</v>
      </c>
      <c r="I263" s="99">
        <f t="shared" si="154"/>
        <v>31000</v>
      </c>
      <c r="J263" s="99">
        <f t="shared" si="154"/>
        <v>42000</v>
      </c>
      <c r="K263" s="99">
        <f t="shared" si="154"/>
        <v>0</v>
      </c>
      <c r="L263" s="99">
        <f t="shared" si="154"/>
        <v>0</v>
      </c>
      <c r="M263" s="99">
        <f t="shared" si="154"/>
        <v>0</v>
      </c>
      <c r="N263" s="99">
        <f t="shared" si="154"/>
        <v>28500</v>
      </c>
      <c r="O263" s="99">
        <f t="shared" si="154"/>
        <v>0</v>
      </c>
      <c r="P263" s="99">
        <f t="shared" si="154"/>
        <v>0</v>
      </c>
      <c r="Q263" s="99">
        <f t="shared" si="154"/>
        <v>139500</v>
      </c>
      <c r="R263" s="99">
        <f t="shared" si="154"/>
        <v>11500</v>
      </c>
      <c r="S263" s="99">
        <f t="shared" si="154"/>
        <v>0</v>
      </c>
      <c r="T263" s="99">
        <f t="shared" si="154"/>
        <v>0</v>
      </c>
      <c r="U263" s="99">
        <f t="shared" si="154"/>
        <v>0</v>
      </c>
      <c r="V263" s="99">
        <f>+V264+V269+V276+V285+V288</f>
        <v>70000</v>
      </c>
      <c r="W263" s="100">
        <f>+W264+W269+W276+W285+W288</f>
        <v>417000</v>
      </c>
      <c r="X263" s="101">
        <v>34750</v>
      </c>
      <c r="Y263" s="101">
        <v>34750</v>
      </c>
      <c r="Z263" s="101">
        <v>34750</v>
      </c>
      <c r="AA263" s="101">
        <v>34750</v>
      </c>
      <c r="AB263" s="101">
        <v>34750</v>
      </c>
      <c r="AC263" s="101">
        <v>34750</v>
      </c>
      <c r="AD263" s="101">
        <v>34750</v>
      </c>
      <c r="AE263" s="101">
        <v>34750</v>
      </c>
      <c r="AF263" s="101">
        <v>34750</v>
      </c>
      <c r="AG263" s="101">
        <v>34750</v>
      </c>
      <c r="AH263" s="101">
        <v>34750</v>
      </c>
      <c r="AI263" s="101">
        <v>34750</v>
      </c>
    </row>
    <row r="264" spans="2:35" s="116" customFormat="1" ht="12" hidden="1" customHeight="1" x14ac:dyDescent="0.2">
      <c r="B264" s="103" t="s">
        <v>417</v>
      </c>
      <c r="C264" s="104" t="s">
        <v>418</v>
      </c>
      <c r="D264" s="105"/>
      <c r="E264" s="106">
        <v>0</v>
      </c>
      <c r="F264" s="106">
        <f t="shared" si="132"/>
        <v>64000</v>
      </c>
      <c r="G264" s="106">
        <f t="shared" si="133"/>
        <v>64000</v>
      </c>
      <c r="H264" s="106">
        <f t="shared" ref="H264:U264" si="155">+H265+H267</f>
        <v>64000</v>
      </c>
      <c r="I264" s="106">
        <f t="shared" si="155"/>
        <v>0</v>
      </c>
      <c r="J264" s="106">
        <f t="shared" si="155"/>
        <v>0</v>
      </c>
      <c r="K264" s="106">
        <f t="shared" si="155"/>
        <v>0</v>
      </c>
      <c r="L264" s="106">
        <f t="shared" si="155"/>
        <v>0</v>
      </c>
      <c r="M264" s="106">
        <f t="shared" si="155"/>
        <v>0</v>
      </c>
      <c r="N264" s="106">
        <f t="shared" si="155"/>
        <v>0</v>
      </c>
      <c r="O264" s="106">
        <f t="shared" si="155"/>
        <v>0</v>
      </c>
      <c r="P264" s="106">
        <f t="shared" si="155"/>
        <v>0</v>
      </c>
      <c r="Q264" s="106">
        <f t="shared" si="155"/>
        <v>0</v>
      </c>
      <c r="R264" s="106">
        <f t="shared" si="155"/>
        <v>0</v>
      </c>
      <c r="S264" s="106">
        <f t="shared" si="155"/>
        <v>0</v>
      </c>
      <c r="T264" s="106">
        <f t="shared" si="155"/>
        <v>0</v>
      </c>
      <c r="U264" s="106">
        <f t="shared" si="155"/>
        <v>0</v>
      </c>
      <c r="V264" s="106">
        <f>+V265+V267</f>
        <v>0</v>
      </c>
      <c r="W264" s="107">
        <f>+W265+W267</f>
        <v>64000</v>
      </c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</row>
    <row r="265" spans="2:35" ht="12" hidden="1" customHeight="1" x14ac:dyDescent="0.2">
      <c r="B265" s="96" t="s">
        <v>419</v>
      </c>
      <c r="C265" s="109" t="s">
        <v>64</v>
      </c>
      <c r="D265" s="98"/>
      <c r="E265" s="99">
        <v>0</v>
      </c>
      <c r="F265" s="99">
        <f t="shared" si="132"/>
        <v>44000</v>
      </c>
      <c r="G265" s="99">
        <f t="shared" si="133"/>
        <v>44000</v>
      </c>
      <c r="H265" s="99">
        <f t="shared" ref="H265:U265" si="156">+H266</f>
        <v>44000</v>
      </c>
      <c r="I265" s="99">
        <f t="shared" si="156"/>
        <v>0</v>
      </c>
      <c r="J265" s="99">
        <f t="shared" si="156"/>
        <v>0</v>
      </c>
      <c r="K265" s="99">
        <f t="shared" si="156"/>
        <v>0</v>
      </c>
      <c r="L265" s="99">
        <f t="shared" si="156"/>
        <v>0</v>
      </c>
      <c r="M265" s="99">
        <f t="shared" si="156"/>
        <v>0</v>
      </c>
      <c r="N265" s="99">
        <f t="shared" si="156"/>
        <v>0</v>
      </c>
      <c r="O265" s="99">
        <f t="shared" si="156"/>
        <v>0</v>
      </c>
      <c r="P265" s="99">
        <f t="shared" si="156"/>
        <v>0</v>
      </c>
      <c r="Q265" s="99">
        <f t="shared" si="156"/>
        <v>0</v>
      </c>
      <c r="R265" s="99">
        <f t="shared" si="156"/>
        <v>0</v>
      </c>
      <c r="S265" s="99">
        <f t="shared" si="156"/>
        <v>0</v>
      </c>
      <c r="T265" s="99">
        <f t="shared" si="156"/>
        <v>0</v>
      </c>
      <c r="U265" s="99">
        <f t="shared" si="156"/>
        <v>0</v>
      </c>
      <c r="V265" s="99">
        <f>+V266</f>
        <v>0</v>
      </c>
      <c r="W265" s="100">
        <f>+W266</f>
        <v>44000</v>
      </c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</row>
    <row r="266" spans="2:35" s="41" customFormat="1" ht="12" hidden="1" customHeight="1" x14ac:dyDescent="0.2">
      <c r="B266" s="111" t="s">
        <v>420</v>
      </c>
      <c r="C266" s="109" t="s">
        <v>421</v>
      </c>
      <c r="D266" s="98"/>
      <c r="E266" s="99">
        <v>0</v>
      </c>
      <c r="F266" s="99">
        <f t="shared" si="132"/>
        <v>44000</v>
      </c>
      <c r="G266" s="99">
        <f t="shared" si="133"/>
        <v>44000</v>
      </c>
      <c r="H266" s="99">
        <v>44000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99">
        <v>0</v>
      </c>
      <c r="W266" s="100">
        <f>SUM(H266:V266)</f>
        <v>44000</v>
      </c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</row>
    <row r="267" spans="2:35" s="41" customFormat="1" ht="12" hidden="1" customHeight="1" x14ac:dyDescent="0.2">
      <c r="B267" s="96" t="s">
        <v>422</v>
      </c>
      <c r="C267" s="109" t="s">
        <v>72</v>
      </c>
      <c r="D267" s="98"/>
      <c r="E267" s="99">
        <v>0</v>
      </c>
      <c r="F267" s="99">
        <f t="shared" si="132"/>
        <v>20000</v>
      </c>
      <c r="G267" s="99">
        <f t="shared" si="133"/>
        <v>20000</v>
      </c>
      <c r="H267" s="99">
        <f t="shared" ref="H267:U267" si="157">+H268</f>
        <v>20000</v>
      </c>
      <c r="I267" s="99">
        <f t="shared" si="157"/>
        <v>0</v>
      </c>
      <c r="J267" s="99">
        <f t="shared" si="157"/>
        <v>0</v>
      </c>
      <c r="K267" s="99">
        <f t="shared" si="157"/>
        <v>0</v>
      </c>
      <c r="L267" s="99">
        <f t="shared" si="157"/>
        <v>0</v>
      </c>
      <c r="M267" s="99">
        <f t="shared" si="157"/>
        <v>0</v>
      </c>
      <c r="N267" s="99">
        <f t="shared" si="157"/>
        <v>0</v>
      </c>
      <c r="O267" s="99">
        <f t="shared" si="157"/>
        <v>0</v>
      </c>
      <c r="P267" s="99">
        <f t="shared" si="157"/>
        <v>0</v>
      </c>
      <c r="Q267" s="99">
        <f t="shared" si="157"/>
        <v>0</v>
      </c>
      <c r="R267" s="99">
        <f t="shared" si="157"/>
        <v>0</v>
      </c>
      <c r="S267" s="99">
        <f t="shared" si="157"/>
        <v>0</v>
      </c>
      <c r="T267" s="99">
        <f t="shared" si="157"/>
        <v>0</v>
      </c>
      <c r="U267" s="99">
        <f t="shared" si="157"/>
        <v>0</v>
      </c>
      <c r="V267" s="99">
        <f>+V268</f>
        <v>0</v>
      </c>
      <c r="W267" s="100">
        <f>+W268</f>
        <v>20000</v>
      </c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</row>
    <row r="268" spans="2:35" s="41" customFormat="1" hidden="1" x14ac:dyDescent="0.2">
      <c r="B268" s="111" t="s">
        <v>423</v>
      </c>
      <c r="C268" s="109" t="s">
        <v>421</v>
      </c>
      <c r="D268" s="98"/>
      <c r="E268" s="99">
        <v>0</v>
      </c>
      <c r="F268" s="99">
        <f t="shared" si="132"/>
        <v>20000</v>
      </c>
      <c r="G268" s="99">
        <f t="shared" si="133"/>
        <v>20000</v>
      </c>
      <c r="H268" s="99">
        <v>20000</v>
      </c>
      <c r="I268" s="99">
        <v>0</v>
      </c>
      <c r="J268" s="99">
        <v>0</v>
      </c>
      <c r="K268" s="99">
        <v>0</v>
      </c>
      <c r="L268" s="99">
        <v>0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99">
        <v>0</v>
      </c>
      <c r="W268" s="100">
        <f>SUM(H268:V268)</f>
        <v>20000</v>
      </c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</row>
    <row r="269" spans="2:35" s="116" customFormat="1" ht="12" hidden="1" customHeight="1" x14ac:dyDescent="0.2">
      <c r="B269" s="103" t="s">
        <v>424</v>
      </c>
      <c r="C269" s="104" t="s">
        <v>425</v>
      </c>
      <c r="D269" s="105"/>
      <c r="E269" s="106">
        <v>0</v>
      </c>
      <c r="F269" s="106">
        <f t="shared" si="132"/>
        <v>107000</v>
      </c>
      <c r="G269" s="106">
        <f t="shared" si="133"/>
        <v>107000</v>
      </c>
      <c r="H269" s="106">
        <f t="shared" ref="H269:U269" si="158">+H270+H274+H272</f>
        <v>19000</v>
      </c>
      <c r="I269" s="106">
        <f t="shared" si="158"/>
        <v>6000</v>
      </c>
      <c r="J269" s="106">
        <f t="shared" si="158"/>
        <v>0</v>
      </c>
      <c r="K269" s="106">
        <f t="shared" si="158"/>
        <v>0</v>
      </c>
      <c r="L269" s="106">
        <f t="shared" si="158"/>
        <v>0</v>
      </c>
      <c r="M269" s="106">
        <f t="shared" si="158"/>
        <v>0</v>
      </c>
      <c r="N269" s="106">
        <f t="shared" si="158"/>
        <v>0</v>
      </c>
      <c r="O269" s="106">
        <f t="shared" si="158"/>
        <v>0</v>
      </c>
      <c r="P269" s="106">
        <f t="shared" si="158"/>
        <v>0</v>
      </c>
      <c r="Q269" s="106">
        <f t="shared" si="158"/>
        <v>22000</v>
      </c>
      <c r="R269" s="106">
        <f t="shared" si="158"/>
        <v>0</v>
      </c>
      <c r="S269" s="106">
        <f t="shared" si="158"/>
        <v>0</v>
      </c>
      <c r="T269" s="106">
        <f t="shared" si="158"/>
        <v>0</v>
      </c>
      <c r="U269" s="106">
        <f t="shared" si="158"/>
        <v>0</v>
      </c>
      <c r="V269" s="106">
        <f>+V270+V274+V272</f>
        <v>60000</v>
      </c>
      <c r="W269" s="107">
        <f>+W270+W274+W272</f>
        <v>107000</v>
      </c>
      <c r="X269" s="114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</row>
    <row r="270" spans="2:35" ht="12" hidden="1" customHeight="1" x14ac:dyDescent="0.2">
      <c r="B270" s="96" t="s">
        <v>426</v>
      </c>
      <c r="C270" s="109" t="s">
        <v>64</v>
      </c>
      <c r="D270" s="98"/>
      <c r="E270" s="99">
        <v>0</v>
      </c>
      <c r="F270" s="99">
        <f t="shared" si="132"/>
        <v>12000</v>
      </c>
      <c r="G270" s="99">
        <f t="shared" si="133"/>
        <v>12000</v>
      </c>
      <c r="H270" s="99">
        <f t="shared" ref="H270:U272" si="159">+H271</f>
        <v>3000</v>
      </c>
      <c r="I270" s="99">
        <f t="shared" si="159"/>
        <v>6000</v>
      </c>
      <c r="J270" s="99">
        <f t="shared" si="159"/>
        <v>0</v>
      </c>
      <c r="K270" s="99">
        <f t="shared" si="159"/>
        <v>0</v>
      </c>
      <c r="L270" s="99">
        <f t="shared" si="159"/>
        <v>0</v>
      </c>
      <c r="M270" s="99">
        <f t="shared" si="159"/>
        <v>0</v>
      </c>
      <c r="N270" s="99">
        <f t="shared" si="159"/>
        <v>0</v>
      </c>
      <c r="O270" s="99">
        <f t="shared" si="159"/>
        <v>0</v>
      </c>
      <c r="P270" s="99">
        <f t="shared" si="159"/>
        <v>0</v>
      </c>
      <c r="Q270" s="99">
        <f t="shared" si="159"/>
        <v>3000</v>
      </c>
      <c r="R270" s="99">
        <f t="shared" si="159"/>
        <v>0</v>
      </c>
      <c r="S270" s="99">
        <f t="shared" si="159"/>
        <v>0</v>
      </c>
      <c r="T270" s="99">
        <f t="shared" si="159"/>
        <v>0</v>
      </c>
      <c r="U270" s="99">
        <f t="shared" si="159"/>
        <v>0</v>
      </c>
      <c r="V270" s="99">
        <f>+V271</f>
        <v>0</v>
      </c>
      <c r="W270" s="100">
        <f>+W271</f>
        <v>12000</v>
      </c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</row>
    <row r="271" spans="2:35" s="41" customFormat="1" ht="12" hidden="1" customHeight="1" x14ac:dyDescent="0.2">
      <c r="B271" s="111" t="s">
        <v>427</v>
      </c>
      <c r="C271" s="109" t="s">
        <v>428</v>
      </c>
      <c r="D271" s="98"/>
      <c r="E271" s="99">
        <v>0</v>
      </c>
      <c r="F271" s="99">
        <f t="shared" si="132"/>
        <v>12000</v>
      </c>
      <c r="G271" s="99">
        <f t="shared" si="133"/>
        <v>12000</v>
      </c>
      <c r="H271" s="99">
        <v>3000</v>
      </c>
      <c r="I271" s="99">
        <v>6000</v>
      </c>
      <c r="J271" s="99">
        <v>0</v>
      </c>
      <c r="K271" s="99">
        <v>0</v>
      </c>
      <c r="L271" s="99">
        <v>0</v>
      </c>
      <c r="M271" s="99">
        <v>0</v>
      </c>
      <c r="N271" s="99">
        <v>0</v>
      </c>
      <c r="O271" s="99">
        <v>0</v>
      </c>
      <c r="P271" s="99">
        <v>0</v>
      </c>
      <c r="Q271" s="99">
        <v>3000</v>
      </c>
      <c r="R271" s="99">
        <v>0</v>
      </c>
      <c r="S271" s="99">
        <v>0</v>
      </c>
      <c r="T271" s="99">
        <v>0</v>
      </c>
      <c r="U271" s="99">
        <v>0</v>
      </c>
      <c r="V271" s="99">
        <v>0</v>
      </c>
      <c r="W271" s="100">
        <f>SUM(H271:V271)</f>
        <v>12000</v>
      </c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</row>
    <row r="272" spans="2:35" s="41" customFormat="1" ht="12" hidden="1" customHeight="1" x14ac:dyDescent="0.2">
      <c r="B272" s="96" t="s">
        <v>429</v>
      </c>
      <c r="C272" s="109" t="s">
        <v>68</v>
      </c>
      <c r="D272" s="98"/>
      <c r="E272" s="99">
        <v>0</v>
      </c>
      <c r="F272" s="99">
        <f t="shared" si="132"/>
        <v>60000</v>
      </c>
      <c r="G272" s="99">
        <f t="shared" si="133"/>
        <v>60000</v>
      </c>
      <c r="H272" s="99">
        <f t="shared" si="159"/>
        <v>0</v>
      </c>
      <c r="I272" s="99">
        <f t="shared" si="159"/>
        <v>0</v>
      </c>
      <c r="J272" s="99">
        <f t="shared" si="159"/>
        <v>0</v>
      </c>
      <c r="K272" s="99">
        <f t="shared" si="159"/>
        <v>0</v>
      </c>
      <c r="L272" s="99">
        <f t="shared" si="159"/>
        <v>0</v>
      </c>
      <c r="M272" s="99">
        <f t="shared" si="159"/>
        <v>0</v>
      </c>
      <c r="N272" s="99">
        <f t="shared" si="159"/>
        <v>0</v>
      </c>
      <c r="O272" s="99">
        <f t="shared" si="159"/>
        <v>0</v>
      </c>
      <c r="P272" s="99">
        <f t="shared" si="159"/>
        <v>0</v>
      </c>
      <c r="Q272" s="99">
        <f t="shared" si="159"/>
        <v>0</v>
      </c>
      <c r="R272" s="99">
        <f t="shared" si="159"/>
        <v>0</v>
      </c>
      <c r="S272" s="99">
        <f t="shared" si="159"/>
        <v>0</v>
      </c>
      <c r="T272" s="99">
        <f t="shared" si="159"/>
        <v>0</v>
      </c>
      <c r="U272" s="99">
        <f t="shared" si="159"/>
        <v>0</v>
      </c>
      <c r="V272" s="99">
        <f>+V273</f>
        <v>60000</v>
      </c>
      <c r="W272" s="100">
        <f>+W273</f>
        <v>60000</v>
      </c>
      <c r="X272" s="117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</row>
    <row r="273" spans="2:35" s="41" customFormat="1" ht="12" hidden="1" customHeight="1" x14ac:dyDescent="0.2">
      <c r="B273" s="111" t="s">
        <v>430</v>
      </c>
      <c r="C273" s="109" t="s">
        <v>428</v>
      </c>
      <c r="D273" s="98"/>
      <c r="E273" s="99">
        <v>0</v>
      </c>
      <c r="F273" s="99">
        <f t="shared" si="132"/>
        <v>60000</v>
      </c>
      <c r="G273" s="99">
        <f t="shared" si="133"/>
        <v>60000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99">
        <v>0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99">
        <v>60000</v>
      </c>
      <c r="W273" s="100">
        <f>SUM(H273:V273)</f>
        <v>60000</v>
      </c>
      <c r="X273" s="117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</row>
    <row r="274" spans="2:35" s="41" customFormat="1" ht="12" hidden="1" customHeight="1" x14ac:dyDescent="0.2">
      <c r="B274" s="96" t="s">
        <v>431</v>
      </c>
      <c r="C274" s="109" t="s">
        <v>72</v>
      </c>
      <c r="D274" s="98"/>
      <c r="E274" s="99">
        <v>0</v>
      </c>
      <c r="F274" s="99">
        <f t="shared" si="132"/>
        <v>35000</v>
      </c>
      <c r="G274" s="99">
        <f t="shared" si="133"/>
        <v>35000</v>
      </c>
      <c r="H274" s="99">
        <f t="shared" ref="H274:U274" si="160">+H275</f>
        <v>16000</v>
      </c>
      <c r="I274" s="99">
        <f t="shared" si="160"/>
        <v>0</v>
      </c>
      <c r="J274" s="99">
        <f t="shared" si="160"/>
        <v>0</v>
      </c>
      <c r="K274" s="99">
        <f t="shared" si="160"/>
        <v>0</v>
      </c>
      <c r="L274" s="99">
        <f t="shared" si="160"/>
        <v>0</v>
      </c>
      <c r="M274" s="99">
        <f t="shared" si="160"/>
        <v>0</v>
      </c>
      <c r="N274" s="99">
        <f t="shared" si="160"/>
        <v>0</v>
      </c>
      <c r="O274" s="99">
        <f t="shared" si="160"/>
        <v>0</v>
      </c>
      <c r="P274" s="99">
        <f t="shared" si="160"/>
        <v>0</v>
      </c>
      <c r="Q274" s="99">
        <f t="shared" si="160"/>
        <v>19000</v>
      </c>
      <c r="R274" s="99">
        <f t="shared" si="160"/>
        <v>0</v>
      </c>
      <c r="S274" s="99">
        <f t="shared" si="160"/>
        <v>0</v>
      </c>
      <c r="T274" s="99">
        <f t="shared" si="160"/>
        <v>0</v>
      </c>
      <c r="U274" s="99">
        <f t="shared" si="160"/>
        <v>0</v>
      </c>
      <c r="V274" s="99">
        <f>+V275</f>
        <v>0</v>
      </c>
      <c r="W274" s="100">
        <f>+W275</f>
        <v>35000</v>
      </c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</row>
    <row r="275" spans="2:35" s="41" customFormat="1" hidden="1" x14ac:dyDescent="0.2">
      <c r="B275" s="111" t="s">
        <v>432</v>
      </c>
      <c r="C275" s="109" t="s">
        <v>428</v>
      </c>
      <c r="D275" s="98"/>
      <c r="E275" s="99">
        <v>0</v>
      </c>
      <c r="F275" s="99">
        <f t="shared" si="132"/>
        <v>35000</v>
      </c>
      <c r="G275" s="99">
        <f t="shared" si="133"/>
        <v>35000</v>
      </c>
      <c r="H275" s="99">
        <v>16000</v>
      </c>
      <c r="I275" s="99">
        <v>0</v>
      </c>
      <c r="J275" s="99">
        <v>0</v>
      </c>
      <c r="K275" s="99">
        <v>0</v>
      </c>
      <c r="L275" s="99">
        <v>0</v>
      </c>
      <c r="M275" s="99">
        <v>0</v>
      </c>
      <c r="N275" s="99">
        <v>0</v>
      </c>
      <c r="O275" s="99">
        <v>0</v>
      </c>
      <c r="P275" s="99">
        <v>0</v>
      </c>
      <c r="Q275" s="99">
        <v>19000</v>
      </c>
      <c r="R275" s="99">
        <v>0</v>
      </c>
      <c r="S275" s="99">
        <v>0</v>
      </c>
      <c r="T275" s="99">
        <v>0</v>
      </c>
      <c r="U275" s="99">
        <v>0</v>
      </c>
      <c r="V275" s="99">
        <v>0</v>
      </c>
      <c r="W275" s="100">
        <f>SUM(H275:V275)</f>
        <v>35000</v>
      </c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</row>
    <row r="276" spans="2:35" s="116" customFormat="1" ht="12" hidden="1" customHeight="1" x14ac:dyDescent="0.2">
      <c r="B276" s="103" t="s">
        <v>433</v>
      </c>
      <c r="C276" s="104" t="s">
        <v>434</v>
      </c>
      <c r="D276" s="105"/>
      <c r="E276" s="106">
        <v>72484</v>
      </c>
      <c r="F276" s="106">
        <f t="shared" si="132"/>
        <v>93516</v>
      </c>
      <c r="G276" s="106">
        <f t="shared" si="133"/>
        <v>166000</v>
      </c>
      <c r="H276" s="106">
        <f t="shared" ref="H276:U276" si="161">+H277+H281</f>
        <v>11500</v>
      </c>
      <c r="I276" s="106">
        <f t="shared" si="161"/>
        <v>15500</v>
      </c>
      <c r="J276" s="106">
        <f t="shared" si="161"/>
        <v>17000</v>
      </c>
      <c r="K276" s="106">
        <f t="shared" si="161"/>
        <v>0</v>
      </c>
      <c r="L276" s="106">
        <f t="shared" si="161"/>
        <v>0</v>
      </c>
      <c r="M276" s="106">
        <f t="shared" si="161"/>
        <v>0</v>
      </c>
      <c r="N276" s="106">
        <f t="shared" si="161"/>
        <v>22000</v>
      </c>
      <c r="O276" s="106">
        <f t="shared" si="161"/>
        <v>0</v>
      </c>
      <c r="P276" s="106">
        <f t="shared" si="161"/>
        <v>0</v>
      </c>
      <c r="Q276" s="106">
        <f t="shared" si="161"/>
        <v>90000</v>
      </c>
      <c r="R276" s="106">
        <f t="shared" si="161"/>
        <v>0</v>
      </c>
      <c r="S276" s="106">
        <f t="shared" si="161"/>
        <v>0</v>
      </c>
      <c r="T276" s="106">
        <f t="shared" si="161"/>
        <v>0</v>
      </c>
      <c r="U276" s="106">
        <f t="shared" si="161"/>
        <v>0</v>
      </c>
      <c r="V276" s="106">
        <f>+V277+V281</f>
        <v>10000</v>
      </c>
      <c r="W276" s="107">
        <f>+W277+W281</f>
        <v>166000</v>
      </c>
      <c r="X276" s="114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</row>
    <row r="277" spans="2:35" ht="12" hidden="1" customHeight="1" x14ac:dyDescent="0.2">
      <c r="B277" s="96" t="s">
        <v>435</v>
      </c>
      <c r="C277" s="109" t="s">
        <v>64</v>
      </c>
      <c r="D277" s="98"/>
      <c r="E277" s="99">
        <v>72484</v>
      </c>
      <c r="F277" s="99">
        <f t="shared" si="132"/>
        <v>83516</v>
      </c>
      <c r="G277" s="99">
        <f t="shared" si="133"/>
        <v>156000</v>
      </c>
      <c r="H277" s="99">
        <f t="shared" ref="H277:U277" si="162">+H278</f>
        <v>11500</v>
      </c>
      <c r="I277" s="99">
        <f t="shared" si="162"/>
        <v>15500</v>
      </c>
      <c r="J277" s="99">
        <f t="shared" si="162"/>
        <v>17000</v>
      </c>
      <c r="K277" s="99">
        <f t="shared" si="162"/>
        <v>0</v>
      </c>
      <c r="L277" s="99">
        <f t="shared" si="162"/>
        <v>0</v>
      </c>
      <c r="M277" s="99">
        <f t="shared" si="162"/>
        <v>0</v>
      </c>
      <c r="N277" s="99">
        <f t="shared" si="162"/>
        <v>22000</v>
      </c>
      <c r="O277" s="99">
        <f t="shared" si="162"/>
        <v>0</v>
      </c>
      <c r="P277" s="99">
        <f t="shared" si="162"/>
        <v>0</v>
      </c>
      <c r="Q277" s="99">
        <f t="shared" si="162"/>
        <v>90000</v>
      </c>
      <c r="R277" s="99">
        <f t="shared" si="162"/>
        <v>0</v>
      </c>
      <c r="S277" s="99">
        <f t="shared" si="162"/>
        <v>0</v>
      </c>
      <c r="T277" s="99">
        <f t="shared" si="162"/>
        <v>0</v>
      </c>
      <c r="U277" s="99">
        <f t="shared" si="162"/>
        <v>0</v>
      </c>
      <c r="V277" s="99">
        <f>+V278</f>
        <v>0</v>
      </c>
      <c r="W277" s="100">
        <f>+W278</f>
        <v>156000</v>
      </c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</row>
    <row r="278" spans="2:35" ht="12" hidden="1" customHeight="1" x14ac:dyDescent="0.2">
      <c r="B278" s="96" t="s">
        <v>436</v>
      </c>
      <c r="C278" s="109" t="s">
        <v>437</v>
      </c>
      <c r="D278" s="98"/>
      <c r="E278" s="99">
        <v>72484</v>
      </c>
      <c r="F278" s="99">
        <f t="shared" si="132"/>
        <v>83516</v>
      </c>
      <c r="G278" s="99">
        <f t="shared" si="133"/>
        <v>156000</v>
      </c>
      <c r="H278" s="99">
        <f t="shared" ref="H278:U278" si="163">+H279+H280</f>
        <v>11500</v>
      </c>
      <c r="I278" s="99">
        <f t="shared" si="163"/>
        <v>15500</v>
      </c>
      <c r="J278" s="99">
        <f t="shared" si="163"/>
        <v>17000</v>
      </c>
      <c r="K278" s="99">
        <f t="shared" si="163"/>
        <v>0</v>
      </c>
      <c r="L278" s="99">
        <f t="shared" si="163"/>
        <v>0</v>
      </c>
      <c r="M278" s="99">
        <f t="shared" si="163"/>
        <v>0</v>
      </c>
      <c r="N278" s="99">
        <f t="shared" si="163"/>
        <v>22000</v>
      </c>
      <c r="O278" s="99">
        <f t="shared" si="163"/>
        <v>0</v>
      </c>
      <c r="P278" s="99">
        <f t="shared" si="163"/>
        <v>0</v>
      </c>
      <c r="Q278" s="99">
        <f t="shared" si="163"/>
        <v>90000</v>
      </c>
      <c r="R278" s="99">
        <f t="shared" si="163"/>
        <v>0</v>
      </c>
      <c r="S278" s="99">
        <f t="shared" si="163"/>
        <v>0</v>
      </c>
      <c r="T278" s="99">
        <f t="shared" si="163"/>
        <v>0</v>
      </c>
      <c r="U278" s="99">
        <f t="shared" si="163"/>
        <v>0</v>
      </c>
      <c r="V278" s="99">
        <f>+V279+V280</f>
        <v>0</v>
      </c>
      <c r="W278" s="100">
        <f>+W279+W280</f>
        <v>156000</v>
      </c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</row>
    <row r="279" spans="2:35" s="41" customFormat="1" ht="12" hidden="1" customHeight="1" x14ac:dyDescent="0.2">
      <c r="B279" s="111" t="s">
        <v>438</v>
      </c>
      <c r="C279" s="109" t="s">
        <v>439</v>
      </c>
      <c r="D279" s="98"/>
      <c r="E279" s="99">
        <v>20000</v>
      </c>
      <c r="F279" s="99">
        <f t="shared" si="132"/>
        <v>63500</v>
      </c>
      <c r="G279" s="99">
        <f t="shared" si="133"/>
        <v>83500</v>
      </c>
      <c r="H279" s="99">
        <f>8500+3000</f>
        <v>11500</v>
      </c>
      <c r="I279" s="99">
        <f>3000+5500</f>
        <v>8500</v>
      </c>
      <c r="J279" s="99">
        <v>2500</v>
      </c>
      <c r="K279" s="99">
        <v>0</v>
      </c>
      <c r="L279" s="99">
        <v>0</v>
      </c>
      <c r="M279" s="99">
        <v>0</v>
      </c>
      <c r="N279" s="99">
        <v>22000</v>
      </c>
      <c r="O279" s="99">
        <v>0</v>
      </c>
      <c r="P279" s="99">
        <v>0</v>
      </c>
      <c r="Q279" s="99">
        <f>9000+30000</f>
        <v>39000</v>
      </c>
      <c r="R279" s="99">
        <v>0</v>
      </c>
      <c r="S279" s="99">
        <v>0</v>
      </c>
      <c r="T279" s="99">
        <v>0</v>
      </c>
      <c r="U279" s="99">
        <v>0</v>
      </c>
      <c r="V279" s="99">
        <v>0</v>
      </c>
      <c r="W279" s="100">
        <f t="shared" ref="W279:W280" si="164">SUM(H279:V279)</f>
        <v>83500</v>
      </c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</row>
    <row r="280" spans="2:35" s="41" customFormat="1" ht="12" hidden="1" customHeight="1" x14ac:dyDescent="0.2">
      <c r="B280" s="111" t="s">
        <v>440</v>
      </c>
      <c r="C280" s="109" t="s">
        <v>441</v>
      </c>
      <c r="D280" s="98"/>
      <c r="E280" s="99">
        <v>52484</v>
      </c>
      <c r="F280" s="99">
        <f t="shared" si="132"/>
        <v>20016</v>
      </c>
      <c r="G280" s="99">
        <f t="shared" si="133"/>
        <v>72500</v>
      </c>
      <c r="H280" s="99">
        <v>0</v>
      </c>
      <c r="I280" s="99">
        <v>7000</v>
      </c>
      <c r="J280" s="99">
        <v>14500</v>
      </c>
      <c r="K280" s="99">
        <v>0</v>
      </c>
      <c r="L280" s="99">
        <v>0</v>
      </c>
      <c r="M280" s="99">
        <v>0</v>
      </c>
      <c r="N280" s="99">
        <v>0</v>
      </c>
      <c r="O280" s="99">
        <v>0</v>
      </c>
      <c r="P280" s="99">
        <v>0</v>
      </c>
      <c r="Q280" s="99">
        <v>51000</v>
      </c>
      <c r="R280" s="99">
        <v>0</v>
      </c>
      <c r="S280" s="99">
        <v>0</v>
      </c>
      <c r="T280" s="99">
        <v>0</v>
      </c>
      <c r="U280" s="99">
        <v>0</v>
      </c>
      <c r="V280" s="99">
        <v>0</v>
      </c>
      <c r="W280" s="100">
        <f t="shared" si="164"/>
        <v>72500</v>
      </c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</row>
    <row r="281" spans="2:35" s="41" customFormat="1" ht="12" hidden="1" customHeight="1" x14ac:dyDescent="0.2">
      <c r="B281" s="96" t="s">
        <v>435</v>
      </c>
      <c r="C281" s="109" t="s">
        <v>68</v>
      </c>
      <c r="D281" s="98"/>
      <c r="E281" s="99">
        <v>0</v>
      </c>
      <c r="F281" s="99">
        <f t="shared" si="132"/>
        <v>10000</v>
      </c>
      <c r="G281" s="99">
        <f t="shared" si="133"/>
        <v>10000</v>
      </c>
      <c r="H281" s="99">
        <f t="shared" ref="H281:U281" si="165">+H282</f>
        <v>0</v>
      </c>
      <c r="I281" s="99">
        <f t="shared" si="165"/>
        <v>0</v>
      </c>
      <c r="J281" s="99">
        <f t="shared" si="165"/>
        <v>0</v>
      </c>
      <c r="K281" s="99">
        <f t="shared" si="165"/>
        <v>0</v>
      </c>
      <c r="L281" s="99">
        <f t="shared" si="165"/>
        <v>0</v>
      </c>
      <c r="M281" s="99">
        <f t="shared" si="165"/>
        <v>0</v>
      </c>
      <c r="N281" s="99">
        <f t="shared" si="165"/>
        <v>0</v>
      </c>
      <c r="O281" s="99">
        <f t="shared" si="165"/>
        <v>0</v>
      </c>
      <c r="P281" s="99">
        <f t="shared" si="165"/>
        <v>0</v>
      </c>
      <c r="Q281" s="99">
        <f t="shared" si="165"/>
        <v>0</v>
      </c>
      <c r="R281" s="99">
        <f t="shared" si="165"/>
        <v>0</v>
      </c>
      <c r="S281" s="99">
        <f t="shared" si="165"/>
        <v>0</v>
      </c>
      <c r="T281" s="99">
        <f t="shared" si="165"/>
        <v>0</v>
      </c>
      <c r="U281" s="99">
        <f t="shared" si="165"/>
        <v>0</v>
      </c>
      <c r="V281" s="99">
        <f>+V282</f>
        <v>10000</v>
      </c>
      <c r="W281" s="100">
        <f>+W282</f>
        <v>10000</v>
      </c>
      <c r="X281" s="117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</row>
    <row r="282" spans="2:35" s="41" customFormat="1" ht="12" hidden="1" customHeight="1" x14ac:dyDescent="0.2">
      <c r="B282" s="96" t="s">
        <v>436</v>
      </c>
      <c r="C282" s="109" t="s">
        <v>437</v>
      </c>
      <c r="D282" s="98"/>
      <c r="E282" s="99">
        <v>0</v>
      </c>
      <c r="F282" s="99">
        <f t="shared" si="132"/>
        <v>10000</v>
      </c>
      <c r="G282" s="99">
        <f t="shared" si="133"/>
        <v>10000</v>
      </c>
      <c r="H282" s="99">
        <f t="shared" ref="H282:U282" si="166">+H283+H284</f>
        <v>0</v>
      </c>
      <c r="I282" s="99">
        <f t="shared" si="166"/>
        <v>0</v>
      </c>
      <c r="J282" s="99">
        <f t="shared" si="166"/>
        <v>0</v>
      </c>
      <c r="K282" s="99">
        <f t="shared" si="166"/>
        <v>0</v>
      </c>
      <c r="L282" s="99">
        <f t="shared" si="166"/>
        <v>0</v>
      </c>
      <c r="M282" s="99">
        <f t="shared" si="166"/>
        <v>0</v>
      </c>
      <c r="N282" s="99">
        <f t="shared" si="166"/>
        <v>0</v>
      </c>
      <c r="O282" s="99">
        <f t="shared" si="166"/>
        <v>0</v>
      </c>
      <c r="P282" s="99">
        <f t="shared" si="166"/>
        <v>0</v>
      </c>
      <c r="Q282" s="99">
        <f t="shared" si="166"/>
        <v>0</v>
      </c>
      <c r="R282" s="99">
        <f t="shared" si="166"/>
        <v>0</v>
      </c>
      <c r="S282" s="99">
        <f t="shared" si="166"/>
        <v>0</v>
      </c>
      <c r="T282" s="99">
        <f t="shared" si="166"/>
        <v>0</v>
      </c>
      <c r="U282" s="99">
        <f t="shared" si="166"/>
        <v>0</v>
      </c>
      <c r="V282" s="99">
        <f>+V283+V284</f>
        <v>10000</v>
      </c>
      <c r="W282" s="100">
        <f>+W283+W284</f>
        <v>10000</v>
      </c>
      <c r="X282" s="117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</row>
    <row r="283" spans="2:35" s="41" customFormat="1" hidden="1" x14ac:dyDescent="0.2">
      <c r="B283" s="111" t="s">
        <v>438</v>
      </c>
      <c r="C283" s="109" t="s">
        <v>439</v>
      </c>
      <c r="D283" s="98"/>
      <c r="E283" s="99">
        <v>0</v>
      </c>
      <c r="F283" s="99">
        <f t="shared" si="132"/>
        <v>0</v>
      </c>
      <c r="G283" s="99">
        <f t="shared" si="133"/>
        <v>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99">
        <v>0</v>
      </c>
      <c r="P283" s="99">
        <v>0</v>
      </c>
      <c r="Q283" s="99">
        <v>0</v>
      </c>
      <c r="R283" s="99">
        <v>0</v>
      </c>
      <c r="S283" s="99">
        <v>0</v>
      </c>
      <c r="T283" s="99">
        <v>0</v>
      </c>
      <c r="U283" s="99">
        <v>0</v>
      </c>
      <c r="V283" s="99">
        <v>0</v>
      </c>
      <c r="W283" s="100">
        <f t="shared" ref="W283:W284" si="167">SUM(H283:V283)</f>
        <v>0</v>
      </c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</row>
    <row r="284" spans="2:35" s="41" customFormat="1" hidden="1" x14ac:dyDescent="0.2">
      <c r="B284" s="111" t="s">
        <v>442</v>
      </c>
      <c r="C284" s="109" t="s">
        <v>441</v>
      </c>
      <c r="D284" s="98"/>
      <c r="E284" s="99">
        <v>0</v>
      </c>
      <c r="F284" s="99">
        <f t="shared" si="132"/>
        <v>10000</v>
      </c>
      <c r="G284" s="99">
        <f t="shared" si="133"/>
        <v>10000</v>
      </c>
      <c r="H284" s="99">
        <v>0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99">
        <v>0</v>
      </c>
      <c r="S284" s="99">
        <v>0</v>
      </c>
      <c r="T284" s="99">
        <v>0</v>
      </c>
      <c r="U284" s="99">
        <v>0</v>
      </c>
      <c r="V284" s="99">
        <v>10000</v>
      </c>
      <c r="W284" s="100">
        <f t="shared" si="167"/>
        <v>10000</v>
      </c>
      <c r="X284" s="117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</row>
    <row r="285" spans="2:35" s="116" customFormat="1" ht="12" hidden="1" customHeight="1" x14ac:dyDescent="0.2">
      <c r="B285" s="103" t="s">
        <v>443</v>
      </c>
      <c r="C285" s="104" t="s">
        <v>444</v>
      </c>
      <c r="D285" s="105"/>
      <c r="E285" s="106">
        <v>0</v>
      </c>
      <c r="F285" s="106">
        <f t="shared" si="132"/>
        <v>68500</v>
      </c>
      <c r="G285" s="106">
        <f t="shared" si="133"/>
        <v>68500</v>
      </c>
      <c r="H285" s="106">
        <f t="shared" ref="H285:U286" si="168">+H286</f>
        <v>0</v>
      </c>
      <c r="I285" s="106">
        <f t="shared" si="168"/>
        <v>9500</v>
      </c>
      <c r="J285" s="106">
        <f t="shared" si="168"/>
        <v>25000</v>
      </c>
      <c r="K285" s="106">
        <f t="shared" si="168"/>
        <v>0</v>
      </c>
      <c r="L285" s="106">
        <f t="shared" si="168"/>
        <v>0</v>
      </c>
      <c r="M285" s="106">
        <f t="shared" si="168"/>
        <v>0</v>
      </c>
      <c r="N285" s="106">
        <f t="shared" si="168"/>
        <v>6500</v>
      </c>
      <c r="O285" s="106">
        <f t="shared" si="168"/>
        <v>0</v>
      </c>
      <c r="P285" s="106">
        <f t="shared" si="168"/>
        <v>0</v>
      </c>
      <c r="Q285" s="106">
        <f t="shared" si="168"/>
        <v>27500</v>
      </c>
      <c r="R285" s="106">
        <f t="shared" si="168"/>
        <v>0</v>
      </c>
      <c r="S285" s="106">
        <f t="shared" si="168"/>
        <v>0</v>
      </c>
      <c r="T285" s="106">
        <f t="shared" si="168"/>
        <v>0</v>
      </c>
      <c r="U285" s="106">
        <f t="shared" si="168"/>
        <v>0</v>
      </c>
      <c r="V285" s="106">
        <f>+V286</f>
        <v>0</v>
      </c>
      <c r="W285" s="107">
        <f>+W286</f>
        <v>68500</v>
      </c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</row>
    <row r="286" spans="2:35" ht="12" hidden="1" customHeight="1" x14ac:dyDescent="0.2">
      <c r="B286" s="96" t="s">
        <v>445</v>
      </c>
      <c r="C286" s="109" t="s">
        <v>64</v>
      </c>
      <c r="D286" s="98"/>
      <c r="E286" s="99">
        <v>0</v>
      </c>
      <c r="F286" s="99">
        <f t="shared" si="132"/>
        <v>68500</v>
      </c>
      <c r="G286" s="99">
        <f t="shared" si="133"/>
        <v>68500</v>
      </c>
      <c r="H286" s="99">
        <f t="shared" si="168"/>
        <v>0</v>
      </c>
      <c r="I286" s="99">
        <f t="shared" si="168"/>
        <v>9500</v>
      </c>
      <c r="J286" s="99">
        <f t="shared" si="168"/>
        <v>25000</v>
      </c>
      <c r="K286" s="99">
        <f t="shared" si="168"/>
        <v>0</v>
      </c>
      <c r="L286" s="99">
        <f t="shared" si="168"/>
        <v>0</v>
      </c>
      <c r="M286" s="99">
        <f t="shared" si="168"/>
        <v>0</v>
      </c>
      <c r="N286" s="99">
        <f t="shared" si="168"/>
        <v>6500</v>
      </c>
      <c r="O286" s="99">
        <f t="shared" si="168"/>
        <v>0</v>
      </c>
      <c r="P286" s="99">
        <f t="shared" si="168"/>
        <v>0</v>
      </c>
      <c r="Q286" s="99">
        <f t="shared" si="168"/>
        <v>27500</v>
      </c>
      <c r="R286" s="99">
        <f t="shared" si="168"/>
        <v>0</v>
      </c>
      <c r="S286" s="99">
        <f t="shared" si="168"/>
        <v>0</v>
      </c>
      <c r="T286" s="99">
        <f t="shared" si="168"/>
        <v>0</v>
      </c>
      <c r="U286" s="99">
        <f t="shared" si="168"/>
        <v>0</v>
      </c>
      <c r="V286" s="99">
        <f>+V287</f>
        <v>0</v>
      </c>
      <c r="W286" s="100">
        <f>+W287</f>
        <v>68500</v>
      </c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</row>
    <row r="287" spans="2:35" s="41" customFormat="1" ht="12" hidden="1" customHeight="1" x14ac:dyDescent="0.2">
      <c r="B287" s="111" t="s">
        <v>446</v>
      </c>
      <c r="C287" s="109" t="s">
        <v>447</v>
      </c>
      <c r="D287" s="98"/>
      <c r="E287" s="99">
        <v>0</v>
      </c>
      <c r="F287" s="99">
        <f t="shared" si="132"/>
        <v>68500</v>
      </c>
      <c r="G287" s="99">
        <f t="shared" si="133"/>
        <v>68500</v>
      </c>
      <c r="H287" s="99">
        <v>0</v>
      </c>
      <c r="I287" s="99">
        <v>9500</v>
      </c>
      <c r="J287" s="99">
        <v>25000</v>
      </c>
      <c r="K287" s="99">
        <v>0</v>
      </c>
      <c r="L287" s="99">
        <v>0</v>
      </c>
      <c r="M287" s="99">
        <v>0</v>
      </c>
      <c r="N287" s="99">
        <v>6500</v>
      </c>
      <c r="O287" s="99">
        <v>0</v>
      </c>
      <c r="P287" s="99">
        <v>0</v>
      </c>
      <c r="Q287" s="99">
        <v>27500</v>
      </c>
      <c r="R287" s="99">
        <v>0</v>
      </c>
      <c r="S287" s="99">
        <v>0</v>
      </c>
      <c r="T287" s="99">
        <v>0</v>
      </c>
      <c r="U287" s="99">
        <v>0</v>
      </c>
      <c r="V287" s="99">
        <v>0</v>
      </c>
      <c r="W287" s="100">
        <f>SUM(H287:V287)</f>
        <v>68500</v>
      </c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</row>
    <row r="288" spans="2:35" s="116" customFormat="1" ht="12" hidden="1" customHeight="1" x14ac:dyDescent="0.2">
      <c r="B288" s="103" t="s">
        <v>448</v>
      </c>
      <c r="C288" s="104" t="s">
        <v>449</v>
      </c>
      <c r="D288" s="105"/>
      <c r="E288" s="106">
        <v>0</v>
      </c>
      <c r="F288" s="106">
        <f t="shared" si="132"/>
        <v>11500</v>
      </c>
      <c r="G288" s="106">
        <f t="shared" si="133"/>
        <v>11500</v>
      </c>
      <c r="H288" s="106">
        <f t="shared" ref="H288:U289" si="169">+H289</f>
        <v>0</v>
      </c>
      <c r="I288" s="106">
        <f t="shared" si="169"/>
        <v>0</v>
      </c>
      <c r="J288" s="106">
        <f t="shared" si="169"/>
        <v>0</v>
      </c>
      <c r="K288" s="106">
        <f t="shared" si="169"/>
        <v>0</v>
      </c>
      <c r="L288" s="106">
        <f t="shared" si="169"/>
        <v>0</v>
      </c>
      <c r="M288" s="106">
        <f t="shared" si="169"/>
        <v>0</v>
      </c>
      <c r="N288" s="106">
        <f t="shared" si="169"/>
        <v>0</v>
      </c>
      <c r="O288" s="106">
        <f t="shared" si="169"/>
        <v>0</v>
      </c>
      <c r="P288" s="106">
        <f t="shared" si="169"/>
        <v>0</v>
      </c>
      <c r="Q288" s="106">
        <f t="shared" si="169"/>
        <v>0</v>
      </c>
      <c r="R288" s="106">
        <f t="shared" si="169"/>
        <v>11500</v>
      </c>
      <c r="S288" s="106">
        <f t="shared" si="169"/>
        <v>0</v>
      </c>
      <c r="T288" s="106">
        <f t="shared" si="169"/>
        <v>0</v>
      </c>
      <c r="U288" s="106">
        <f t="shared" si="169"/>
        <v>0</v>
      </c>
      <c r="V288" s="106">
        <f>+V289</f>
        <v>0</v>
      </c>
      <c r="W288" s="107">
        <f>+W289</f>
        <v>11500</v>
      </c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</row>
    <row r="289" spans="2:35" ht="12" hidden="1" customHeight="1" x14ac:dyDescent="0.2">
      <c r="B289" s="96" t="s">
        <v>450</v>
      </c>
      <c r="C289" s="109" t="s">
        <v>64</v>
      </c>
      <c r="D289" s="98"/>
      <c r="E289" s="99">
        <v>0</v>
      </c>
      <c r="F289" s="99">
        <f t="shared" si="132"/>
        <v>11500</v>
      </c>
      <c r="G289" s="99">
        <f t="shared" si="133"/>
        <v>11500</v>
      </c>
      <c r="H289" s="99">
        <f t="shared" si="169"/>
        <v>0</v>
      </c>
      <c r="I289" s="99">
        <f t="shared" si="169"/>
        <v>0</v>
      </c>
      <c r="J289" s="99">
        <f t="shared" si="169"/>
        <v>0</v>
      </c>
      <c r="K289" s="99">
        <f t="shared" si="169"/>
        <v>0</v>
      </c>
      <c r="L289" s="99">
        <f t="shared" si="169"/>
        <v>0</v>
      </c>
      <c r="M289" s="99">
        <f t="shared" si="169"/>
        <v>0</v>
      </c>
      <c r="N289" s="99">
        <f t="shared" si="169"/>
        <v>0</v>
      </c>
      <c r="O289" s="99">
        <f t="shared" si="169"/>
        <v>0</v>
      </c>
      <c r="P289" s="99">
        <f t="shared" si="169"/>
        <v>0</v>
      </c>
      <c r="Q289" s="99">
        <f t="shared" si="169"/>
        <v>0</v>
      </c>
      <c r="R289" s="99">
        <f t="shared" si="169"/>
        <v>11500</v>
      </c>
      <c r="S289" s="99">
        <f t="shared" si="169"/>
        <v>0</v>
      </c>
      <c r="T289" s="99">
        <f t="shared" si="169"/>
        <v>0</v>
      </c>
      <c r="U289" s="99">
        <f t="shared" si="169"/>
        <v>0</v>
      </c>
      <c r="V289" s="99">
        <f>+V290</f>
        <v>0</v>
      </c>
      <c r="W289" s="100">
        <f>+W290</f>
        <v>11500</v>
      </c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</row>
    <row r="290" spans="2:35" s="41" customFormat="1" ht="12" hidden="1" customHeight="1" x14ac:dyDescent="0.2">
      <c r="B290" s="111" t="s">
        <v>451</v>
      </c>
      <c r="C290" s="109" t="s">
        <v>449</v>
      </c>
      <c r="D290" s="98"/>
      <c r="E290" s="99">
        <v>0</v>
      </c>
      <c r="F290" s="99">
        <f t="shared" si="132"/>
        <v>11500</v>
      </c>
      <c r="G290" s="99">
        <f t="shared" si="133"/>
        <v>11500</v>
      </c>
      <c r="H290" s="99">
        <v>0</v>
      </c>
      <c r="I290" s="99">
        <v>0</v>
      </c>
      <c r="J290" s="99">
        <v>0</v>
      </c>
      <c r="K290" s="99">
        <v>0</v>
      </c>
      <c r="L290" s="99">
        <v>0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11500</v>
      </c>
      <c r="S290" s="99">
        <v>0</v>
      </c>
      <c r="T290" s="99">
        <v>0</v>
      </c>
      <c r="U290" s="99">
        <v>0</v>
      </c>
      <c r="V290" s="99">
        <v>0</v>
      </c>
      <c r="W290" s="100">
        <f>SUM(H290:V290)</f>
        <v>11500</v>
      </c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</row>
    <row r="291" spans="2:35" ht="11.25" customHeight="1" x14ac:dyDescent="0.2">
      <c r="B291" s="96" t="s">
        <v>452</v>
      </c>
      <c r="C291" s="109" t="s">
        <v>453</v>
      </c>
      <c r="D291" s="98"/>
      <c r="E291" s="99">
        <v>805666.55</v>
      </c>
      <c r="F291" s="99">
        <f t="shared" si="132"/>
        <v>296833.44999999995</v>
      </c>
      <c r="G291" s="99">
        <f t="shared" si="133"/>
        <v>1102500</v>
      </c>
      <c r="H291" s="99">
        <f t="shared" ref="H291:W291" si="170">+H292+H297+H304+H309+H314</f>
        <v>384000</v>
      </c>
      <c r="I291" s="99">
        <f t="shared" si="170"/>
        <v>0</v>
      </c>
      <c r="J291" s="99">
        <f t="shared" si="170"/>
        <v>0</v>
      </c>
      <c r="K291" s="99">
        <f t="shared" si="170"/>
        <v>0</v>
      </c>
      <c r="L291" s="99">
        <f t="shared" si="170"/>
        <v>126000</v>
      </c>
      <c r="M291" s="99">
        <f t="shared" si="170"/>
        <v>8000</v>
      </c>
      <c r="N291" s="99">
        <f t="shared" si="170"/>
        <v>0</v>
      </c>
      <c r="O291" s="99">
        <f t="shared" si="170"/>
        <v>0</v>
      </c>
      <c r="P291" s="99">
        <f t="shared" si="170"/>
        <v>0</v>
      </c>
      <c r="Q291" s="99">
        <f t="shared" si="170"/>
        <v>0</v>
      </c>
      <c r="R291" s="99">
        <f t="shared" si="170"/>
        <v>0</v>
      </c>
      <c r="S291" s="99">
        <f t="shared" si="170"/>
        <v>0</v>
      </c>
      <c r="T291" s="99">
        <f t="shared" si="170"/>
        <v>0</v>
      </c>
      <c r="U291" s="99">
        <f t="shared" si="170"/>
        <v>0</v>
      </c>
      <c r="V291" s="99">
        <f t="shared" si="170"/>
        <v>584500</v>
      </c>
      <c r="W291" s="100">
        <f t="shared" si="170"/>
        <v>1102500</v>
      </c>
      <c r="X291" s="101">
        <v>91875</v>
      </c>
      <c r="Y291" s="101">
        <v>91875</v>
      </c>
      <c r="Z291" s="101">
        <v>91875</v>
      </c>
      <c r="AA291" s="101">
        <v>91875</v>
      </c>
      <c r="AB291" s="101">
        <v>91875</v>
      </c>
      <c r="AC291" s="101">
        <v>91875</v>
      </c>
      <c r="AD291" s="101">
        <v>91875</v>
      </c>
      <c r="AE291" s="101">
        <v>91875</v>
      </c>
      <c r="AF291" s="101">
        <v>91875</v>
      </c>
      <c r="AG291" s="101">
        <v>91875</v>
      </c>
      <c r="AH291" s="101">
        <v>91875</v>
      </c>
      <c r="AI291" s="101">
        <v>91875</v>
      </c>
    </row>
    <row r="292" spans="2:35" s="116" customFormat="1" ht="12" hidden="1" customHeight="1" x14ac:dyDescent="0.2">
      <c r="B292" s="103" t="s">
        <v>454</v>
      </c>
      <c r="C292" s="104" t="s">
        <v>455</v>
      </c>
      <c r="D292" s="105"/>
      <c r="E292" s="106">
        <v>329526.67</v>
      </c>
      <c r="F292" s="106">
        <f t="shared" si="132"/>
        <v>47473.330000000016</v>
      </c>
      <c r="G292" s="106">
        <f t="shared" si="133"/>
        <v>377000</v>
      </c>
      <c r="H292" s="106">
        <f>+H293+H295</f>
        <v>377000</v>
      </c>
      <c r="I292" s="106">
        <f t="shared" ref="I292:V292" si="171">+I293+I295</f>
        <v>0</v>
      </c>
      <c r="J292" s="106">
        <f t="shared" si="171"/>
        <v>0</v>
      </c>
      <c r="K292" s="106">
        <f t="shared" si="171"/>
        <v>0</v>
      </c>
      <c r="L292" s="106">
        <f t="shared" si="171"/>
        <v>0</v>
      </c>
      <c r="M292" s="106">
        <f t="shared" si="171"/>
        <v>0</v>
      </c>
      <c r="N292" s="106">
        <f t="shared" si="171"/>
        <v>0</v>
      </c>
      <c r="O292" s="106">
        <f t="shared" si="171"/>
        <v>0</v>
      </c>
      <c r="P292" s="106">
        <f t="shared" si="171"/>
        <v>0</v>
      </c>
      <c r="Q292" s="106">
        <f t="shared" si="171"/>
        <v>0</v>
      </c>
      <c r="R292" s="106">
        <f t="shared" si="171"/>
        <v>0</v>
      </c>
      <c r="S292" s="106">
        <f t="shared" si="171"/>
        <v>0</v>
      </c>
      <c r="T292" s="106">
        <f t="shared" si="171"/>
        <v>0</v>
      </c>
      <c r="U292" s="106">
        <f t="shared" si="171"/>
        <v>0</v>
      </c>
      <c r="V292" s="106">
        <f t="shared" si="171"/>
        <v>0</v>
      </c>
      <c r="W292" s="107">
        <f>+W293+W295</f>
        <v>377000</v>
      </c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</row>
    <row r="293" spans="2:35" ht="12" hidden="1" customHeight="1" x14ac:dyDescent="0.2">
      <c r="B293" s="96" t="s">
        <v>456</v>
      </c>
      <c r="C293" s="109" t="s">
        <v>64</v>
      </c>
      <c r="D293" s="98"/>
      <c r="E293" s="99">
        <v>329526.67</v>
      </c>
      <c r="F293" s="99">
        <f t="shared" si="132"/>
        <v>47473.330000000016</v>
      </c>
      <c r="G293" s="99">
        <f t="shared" si="133"/>
        <v>377000</v>
      </c>
      <c r="H293" s="99">
        <f t="shared" ref="H293:U295" si="172">+H294</f>
        <v>377000</v>
      </c>
      <c r="I293" s="99">
        <f t="shared" si="172"/>
        <v>0</v>
      </c>
      <c r="J293" s="99">
        <f t="shared" si="172"/>
        <v>0</v>
      </c>
      <c r="K293" s="99">
        <f t="shared" si="172"/>
        <v>0</v>
      </c>
      <c r="L293" s="99">
        <f t="shared" si="172"/>
        <v>0</v>
      </c>
      <c r="M293" s="99">
        <f t="shared" si="172"/>
        <v>0</v>
      </c>
      <c r="N293" s="99">
        <f t="shared" si="172"/>
        <v>0</v>
      </c>
      <c r="O293" s="99">
        <f t="shared" si="172"/>
        <v>0</v>
      </c>
      <c r="P293" s="99">
        <f t="shared" si="172"/>
        <v>0</v>
      </c>
      <c r="Q293" s="99">
        <f t="shared" si="172"/>
        <v>0</v>
      </c>
      <c r="R293" s="99">
        <f t="shared" si="172"/>
        <v>0</v>
      </c>
      <c r="S293" s="99">
        <f t="shared" si="172"/>
        <v>0</v>
      </c>
      <c r="T293" s="99">
        <f t="shared" si="172"/>
        <v>0</v>
      </c>
      <c r="U293" s="99">
        <f t="shared" si="172"/>
        <v>0</v>
      </c>
      <c r="V293" s="99">
        <f>+V294</f>
        <v>0</v>
      </c>
      <c r="W293" s="100">
        <f>+W294</f>
        <v>377000</v>
      </c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</row>
    <row r="294" spans="2:35" s="41" customFormat="1" ht="12" hidden="1" customHeight="1" x14ac:dyDescent="0.2">
      <c r="B294" s="111" t="s">
        <v>457</v>
      </c>
      <c r="C294" s="109" t="s">
        <v>458</v>
      </c>
      <c r="D294" s="98"/>
      <c r="E294" s="99">
        <v>329526.67</v>
      </c>
      <c r="F294" s="99">
        <f t="shared" si="132"/>
        <v>47473.330000000016</v>
      </c>
      <c r="G294" s="99">
        <f t="shared" si="133"/>
        <v>377000</v>
      </c>
      <c r="H294" s="99">
        <f>327000+50000</f>
        <v>377000</v>
      </c>
      <c r="I294" s="99">
        <v>0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v>0</v>
      </c>
      <c r="S294" s="99">
        <v>0</v>
      </c>
      <c r="T294" s="99">
        <v>0</v>
      </c>
      <c r="U294" s="99">
        <v>0</v>
      </c>
      <c r="V294" s="99">
        <v>0</v>
      </c>
      <c r="W294" s="100">
        <f>SUM(H294:V294)</f>
        <v>377000</v>
      </c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</row>
    <row r="295" spans="2:35" ht="12" hidden="1" customHeight="1" x14ac:dyDescent="0.2">
      <c r="B295" s="96" t="s">
        <v>459</v>
      </c>
      <c r="C295" s="109" t="s">
        <v>68</v>
      </c>
      <c r="D295" s="98"/>
      <c r="E295" s="99">
        <v>329526.67</v>
      </c>
      <c r="F295" s="99">
        <f t="shared" ref="F295:F358" si="173">+G295-E295</f>
        <v>-329526.67</v>
      </c>
      <c r="G295" s="99">
        <f t="shared" ref="G295:G358" si="174">+W295</f>
        <v>0</v>
      </c>
      <c r="H295" s="99">
        <f t="shared" si="172"/>
        <v>0</v>
      </c>
      <c r="I295" s="99">
        <f t="shared" si="172"/>
        <v>0</v>
      </c>
      <c r="J295" s="99">
        <f t="shared" si="172"/>
        <v>0</v>
      </c>
      <c r="K295" s="99">
        <f t="shared" si="172"/>
        <v>0</v>
      </c>
      <c r="L295" s="99">
        <f t="shared" si="172"/>
        <v>0</v>
      </c>
      <c r="M295" s="99">
        <f t="shared" si="172"/>
        <v>0</v>
      </c>
      <c r="N295" s="99">
        <f t="shared" si="172"/>
        <v>0</v>
      </c>
      <c r="O295" s="99">
        <f t="shared" si="172"/>
        <v>0</v>
      </c>
      <c r="P295" s="99">
        <f t="shared" si="172"/>
        <v>0</v>
      </c>
      <c r="Q295" s="99">
        <f t="shared" si="172"/>
        <v>0</v>
      </c>
      <c r="R295" s="99">
        <f t="shared" si="172"/>
        <v>0</v>
      </c>
      <c r="S295" s="99">
        <f t="shared" si="172"/>
        <v>0</v>
      </c>
      <c r="T295" s="99">
        <f t="shared" si="172"/>
        <v>0</v>
      </c>
      <c r="U295" s="99">
        <f t="shared" si="172"/>
        <v>0</v>
      </c>
      <c r="V295" s="99">
        <f>+V296</f>
        <v>0</v>
      </c>
      <c r="W295" s="100">
        <f>+W296</f>
        <v>0</v>
      </c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</row>
    <row r="296" spans="2:35" s="41" customFormat="1" ht="12" hidden="1" customHeight="1" x14ac:dyDescent="0.2">
      <c r="B296" s="111" t="s">
        <v>460</v>
      </c>
      <c r="C296" s="109" t="s">
        <v>461</v>
      </c>
      <c r="D296" s="98"/>
      <c r="E296" s="99">
        <v>329526.67</v>
      </c>
      <c r="F296" s="99">
        <f t="shared" si="173"/>
        <v>-329526.67</v>
      </c>
      <c r="G296" s="99">
        <f t="shared" si="174"/>
        <v>0</v>
      </c>
      <c r="H296" s="99">
        <v>0</v>
      </c>
      <c r="I296" s="99">
        <v>0</v>
      </c>
      <c r="J296" s="99">
        <v>0</v>
      </c>
      <c r="K296" s="99">
        <v>0</v>
      </c>
      <c r="L296" s="99">
        <v>0</v>
      </c>
      <c r="M296" s="99">
        <v>0</v>
      </c>
      <c r="N296" s="99">
        <v>0</v>
      </c>
      <c r="O296" s="99">
        <v>0</v>
      </c>
      <c r="P296" s="99">
        <v>0</v>
      </c>
      <c r="Q296" s="99">
        <v>0</v>
      </c>
      <c r="R296" s="99">
        <v>0</v>
      </c>
      <c r="S296" s="99">
        <v>0</v>
      </c>
      <c r="T296" s="99">
        <v>0</v>
      </c>
      <c r="U296" s="99">
        <v>0</v>
      </c>
      <c r="V296" s="99">
        <v>0</v>
      </c>
      <c r="W296" s="100">
        <f>SUM(H296:V296)</f>
        <v>0</v>
      </c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</row>
    <row r="297" spans="2:35" s="116" customFormat="1" ht="12" hidden="1" customHeight="1" x14ac:dyDescent="0.2">
      <c r="B297" s="103" t="s">
        <v>462</v>
      </c>
      <c r="C297" s="104" t="s">
        <v>463</v>
      </c>
      <c r="D297" s="105"/>
      <c r="E297" s="106">
        <v>9000</v>
      </c>
      <c r="F297" s="106">
        <f t="shared" si="173"/>
        <v>117000</v>
      </c>
      <c r="G297" s="106">
        <f t="shared" si="174"/>
        <v>126000</v>
      </c>
      <c r="H297" s="106">
        <f t="shared" ref="H297:U297" si="175">+H298+H300+H302</f>
        <v>0</v>
      </c>
      <c r="I297" s="106">
        <f t="shared" si="175"/>
        <v>0</v>
      </c>
      <c r="J297" s="106">
        <f t="shared" si="175"/>
        <v>0</v>
      </c>
      <c r="K297" s="106">
        <f t="shared" si="175"/>
        <v>0</v>
      </c>
      <c r="L297" s="106">
        <f t="shared" si="175"/>
        <v>126000</v>
      </c>
      <c r="M297" s="106">
        <f t="shared" si="175"/>
        <v>0</v>
      </c>
      <c r="N297" s="106">
        <f t="shared" si="175"/>
        <v>0</v>
      </c>
      <c r="O297" s="106">
        <f t="shared" si="175"/>
        <v>0</v>
      </c>
      <c r="P297" s="106">
        <f t="shared" si="175"/>
        <v>0</v>
      </c>
      <c r="Q297" s="106">
        <f t="shared" si="175"/>
        <v>0</v>
      </c>
      <c r="R297" s="106">
        <f t="shared" si="175"/>
        <v>0</v>
      </c>
      <c r="S297" s="106">
        <f t="shared" si="175"/>
        <v>0</v>
      </c>
      <c r="T297" s="106">
        <f t="shared" si="175"/>
        <v>0</v>
      </c>
      <c r="U297" s="106">
        <f t="shared" si="175"/>
        <v>0</v>
      </c>
      <c r="V297" s="106">
        <f>+V298+V300+V302</f>
        <v>0</v>
      </c>
      <c r="W297" s="107">
        <f>+W298+W300+W302</f>
        <v>126000</v>
      </c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</row>
    <row r="298" spans="2:35" ht="12" hidden="1" customHeight="1" x14ac:dyDescent="0.2">
      <c r="B298" s="96" t="s">
        <v>464</v>
      </c>
      <c r="C298" s="109" t="s">
        <v>64</v>
      </c>
      <c r="D298" s="98"/>
      <c r="E298" s="99">
        <v>9000</v>
      </c>
      <c r="F298" s="99">
        <f t="shared" si="173"/>
        <v>-9000</v>
      </c>
      <c r="G298" s="99">
        <f t="shared" si="174"/>
        <v>0</v>
      </c>
      <c r="H298" s="99">
        <f t="shared" ref="H298:U298" si="176">+H299</f>
        <v>0</v>
      </c>
      <c r="I298" s="99">
        <f t="shared" si="176"/>
        <v>0</v>
      </c>
      <c r="J298" s="99">
        <f t="shared" si="176"/>
        <v>0</v>
      </c>
      <c r="K298" s="99">
        <f t="shared" si="176"/>
        <v>0</v>
      </c>
      <c r="L298" s="99">
        <f t="shared" si="176"/>
        <v>0</v>
      </c>
      <c r="M298" s="99">
        <f t="shared" si="176"/>
        <v>0</v>
      </c>
      <c r="N298" s="99">
        <f t="shared" si="176"/>
        <v>0</v>
      </c>
      <c r="O298" s="99">
        <f t="shared" si="176"/>
        <v>0</v>
      </c>
      <c r="P298" s="99">
        <f t="shared" si="176"/>
        <v>0</v>
      </c>
      <c r="Q298" s="99">
        <f t="shared" si="176"/>
        <v>0</v>
      </c>
      <c r="R298" s="99">
        <f t="shared" si="176"/>
        <v>0</v>
      </c>
      <c r="S298" s="99">
        <f t="shared" si="176"/>
        <v>0</v>
      </c>
      <c r="T298" s="99">
        <f t="shared" si="176"/>
        <v>0</v>
      </c>
      <c r="U298" s="99">
        <f t="shared" si="176"/>
        <v>0</v>
      </c>
      <c r="V298" s="99">
        <f>+V299</f>
        <v>0</v>
      </c>
      <c r="W298" s="100">
        <f>+W299</f>
        <v>0</v>
      </c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</row>
    <row r="299" spans="2:35" s="41" customFormat="1" ht="12" hidden="1" customHeight="1" x14ac:dyDescent="0.2">
      <c r="B299" s="111" t="s">
        <v>465</v>
      </c>
      <c r="C299" s="109" t="s">
        <v>466</v>
      </c>
      <c r="D299" s="98"/>
      <c r="E299" s="99">
        <v>9000</v>
      </c>
      <c r="F299" s="99">
        <f t="shared" si="173"/>
        <v>-9000</v>
      </c>
      <c r="G299" s="99">
        <f t="shared" si="174"/>
        <v>0</v>
      </c>
      <c r="H299" s="99">
        <v>0</v>
      </c>
      <c r="I299" s="99">
        <v>0</v>
      </c>
      <c r="J299" s="99">
        <v>0</v>
      </c>
      <c r="K299" s="99">
        <v>0</v>
      </c>
      <c r="L299" s="99">
        <v>0</v>
      </c>
      <c r="M299" s="99">
        <v>0</v>
      </c>
      <c r="N299" s="99">
        <v>0</v>
      </c>
      <c r="O299" s="99">
        <v>0</v>
      </c>
      <c r="P299" s="99">
        <v>0</v>
      </c>
      <c r="Q299" s="99">
        <v>0</v>
      </c>
      <c r="R299" s="99">
        <v>0</v>
      </c>
      <c r="S299" s="99">
        <v>0</v>
      </c>
      <c r="T299" s="99">
        <v>0</v>
      </c>
      <c r="U299" s="99">
        <v>0</v>
      </c>
      <c r="V299" s="99">
        <v>0</v>
      </c>
      <c r="W299" s="100">
        <f>SUM(H299:V299)</f>
        <v>0</v>
      </c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</row>
    <row r="300" spans="2:35" ht="12" hidden="1" customHeight="1" x14ac:dyDescent="0.2">
      <c r="B300" s="96" t="s">
        <v>467</v>
      </c>
      <c r="C300" s="109" t="s">
        <v>468</v>
      </c>
      <c r="D300" s="98"/>
      <c r="E300" s="99">
        <v>0</v>
      </c>
      <c r="F300" s="99">
        <f t="shared" si="173"/>
        <v>0</v>
      </c>
      <c r="G300" s="99">
        <f t="shared" si="174"/>
        <v>0</v>
      </c>
      <c r="H300" s="99">
        <f t="shared" ref="H300:U300" si="177">+H301</f>
        <v>0</v>
      </c>
      <c r="I300" s="99">
        <f t="shared" si="177"/>
        <v>0</v>
      </c>
      <c r="J300" s="99">
        <f t="shared" si="177"/>
        <v>0</v>
      </c>
      <c r="K300" s="99">
        <f t="shared" si="177"/>
        <v>0</v>
      </c>
      <c r="L300" s="99">
        <f t="shared" si="177"/>
        <v>0</v>
      </c>
      <c r="M300" s="99">
        <f t="shared" si="177"/>
        <v>0</v>
      </c>
      <c r="N300" s="99">
        <f t="shared" si="177"/>
        <v>0</v>
      </c>
      <c r="O300" s="99">
        <f t="shared" si="177"/>
        <v>0</v>
      </c>
      <c r="P300" s="99">
        <f t="shared" si="177"/>
        <v>0</v>
      </c>
      <c r="Q300" s="99">
        <f t="shared" si="177"/>
        <v>0</v>
      </c>
      <c r="R300" s="99">
        <f t="shared" si="177"/>
        <v>0</v>
      </c>
      <c r="S300" s="99">
        <f t="shared" si="177"/>
        <v>0</v>
      </c>
      <c r="T300" s="99">
        <f t="shared" si="177"/>
        <v>0</v>
      </c>
      <c r="U300" s="99">
        <f t="shared" si="177"/>
        <v>0</v>
      </c>
      <c r="V300" s="99">
        <f>+V301</f>
        <v>0</v>
      </c>
      <c r="W300" s="100">
        <f>+W301</f>
        <v>0</v>
      </c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</row>
    <row r="301" spans="2:35" ht="12" hidden="1" customHeight="1" x14ac:dyDescent="0.2">
      <c r="B301" s="111" t="s">
        <v>469</v>
      </c>
      <c r="C301" s="109" t="s">
        <v>470</v>
      </c>
      <c r="D301" s="98"/>
      <c r="E301" s="99">
        <v>0</v>
      </c>
      <c r="F301" s="99">
        <f t="shared" si="173"/>
        <v>0</v>
      </c>
      <c r="G301" s="99">
        <f t="shared" si="174"/>
        <v>0</v>
      </c>
      <c r="H301" s="99">
        <v>0</v>
      </c>
      <c r="I301" s="99">
        <v>0</v>
      </c>
      <c r="J301" s="99">
        <v>0</v>
      </c>
      <c r="K301" s="99">
        <v>0</v>
      </c>
      <c r="L301" s="99">
        <v>0</v>
      </c>
      <c r="M301" s="99">
        <v>0</v>
      </c>
      <c r="N301" s="99">
        <v>0</v>
      </c>
      <c r="O301" s="99">
        <v>0</v>
      </c>
      <c r="P301" s="99">
        <v>0</v>
      </c>
      <c r="Q301" s="99">
        <v>0</v>
      </c>
      <c r="R301" s="99">
        <v>0</v>
      </c>
      <c r="S301" s="99">
        <v>0</v>
      </c>
      <c r="T301" s="99">
        <v>0</v>
      </c>
      <c r="U301" s="99">
        <v>0</v>
      </c>
      <c r="V301" s="99">
        <v>0</v>
      </c>
      <c r="W301" s="100">
        <f>SUM(H301:V301)</f>
        <v>0</v>
      </c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</row>
    <row r="302" spans="2:35" ht="12" hidden="1" customHeight="1" x14ac:dyDescent="0.2">
      <c r="B302" s="96" t="s">
        <v>471</v>
      </c>
      <c r="C302" s="109" t="s">
        <v>472</v>
      </c>
      <c r="D302" s="98"/>
      <c r="E302" s="99">
        <v>0</v>
      </c>
      <c r="F302" s="99">
        <f t="shared" si="173"/>
        <v>126000</v>
      </c>
      <c r="G302" s="99">
        <f t="shared" si="174"/>
        <v>126000</v>
      </c>
      <c r="H302" s="99">
        <f t="shared" ref="H302:U302" si="178">+H303</f>
        <v>0</v>
      </c>
      <c r="I302" s="99">
        <f t="shared" si="178"/>
        <v>0</v>
      </c>
      <c r="J302" s="99">
        <f t="shared" si="178"/>
        <v>0</v>
      </c>
      <c r="K302" s="99">
        <f t="shared" si="178"/>
        <v>0</v>
      </c>
      <c r="L302" s="99">
        <f t="shared" si="178"/>
        <v>126000</v>
      </c>
      <c r="M302" s="99">
        <f t="shared" si="178"/>
        <v>0</v>
      </c>
      <c r="N302" s="99">
        <f t="shared" si="178"/>
        <v>0</v>
      </c>
      <c r="O302" s="99">
        <f t="shared" si="178"/>
        <v>0</v>
      </c>
      <c r="P302" s="99">
        <f t="shared" si="178"/>
        <v>0</v>
      </c>
      <c r="Q302" s="99">
        <f t="shared" si="178"/>
        <v>0</v>
      </c>
      <c r="R302" s="99">
        <f t="shared" si="178"/>
        <v>0</v>
      </c>
      <c r="S302" s="99">
        <f t="shared" si="178"/>
        <v>0</v>
      </c>
      <c r="T302" s="99">
        <f t="shared" si="178"/>
        <v>0</v>
      </c>
      <c r="U302" s="99">
        <f t="shared" si="178"/>
        <v>0</v>
      </c>
      <c r="V302" s="99">
        <f>+V303</f>
        <v>0</v>
      </c>
      <c r="W302" s="100">
        <f>+W303</f>
        <v>126000</v>
      </c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</row>
    <row r="303" spans="2:35" s="41" customFormat="1" hidden="1" x14ac:dyDescent="0.2">
      <c r="B303" s="111" t="s">
        <v>473</v>
      </c>
      <c r="C303" s="109" t="s">
        <v>466</v>
      </c>
      <c r="D303" s="98"/>
      <c r="E303" s="99">
        <v>0</v>
      </c>
      <c r="F303" s="99">
        <f t="shared" si="173"/>
        <v>126000</v>
      </c>
      <c r="G303" s="99">
        <f t="shared" si="174"/>
        <v>126000</v>
      </c>
      <c r="H303" s="99">
        <v>0</v>
      </c>
      <c r="I303" s="99">
        <v>0</v>
      </c>
      <c r="J303" s="99">
        <v>0</v>
      </c>
      <c r="K303" s="99">
        <v>0</v>
      </c>
      <c r="L303" s="99">
        <f>96000+30000</f>
        <v>126000</v>
      </c>
      <c r="M303" s="99">
        <v>0</v>
      </c>
      <c r="N303" s="99">
        <v>0</v>
      </c>
      <c r="O303" s="99">
        <v>0</v>
      </c>
      <c r="P303" s="99">
        <v>0</v>
      </c>
      <c r="Q303" s="99">
        <v>0</v>
      </c>
      <c r="R303" s="99">
        <v>0</v>
      </c>
      <c r="S303" s="99">
        <v>0</v>
      </c>
      <c r="T303" s="99">
        <v>0</v>
      </c>
      <c r="U303" s="99">
        <v>0</v>
      </c>
      <c r="V303" s="99">
        <v>0</v>
      </c>
      <c r="W303" s="100">
        <f>SUM(H303:V303)</f>
        <v>126000</v>
      </c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</row>
    <row r="304" spans="2:35" s="116" customFormat="1" ht="12" hidden="1" customHeight="1" x14ac:dyDescent="0.2">
      <c r="B304" s="103" t="s">
        <v>474</v>
      </c>
      <c r="C304" s="104" t="s">
        <v>475</v>
      </c>
      <c r="D304" s="105"/>
      <c r="E304" s="106">
        <v>30000</v>
      </c>
      <c r="F304" s="106">
        <f t="shared" si="173"/>
        <v>151500</v>
      </c>
      <c r="G304" s="106">
        <f t="shared" si="174"/>
        <v>181500</v>
      </c>
      <c r="H304" s="106">
        <f t="shared" ref="H304:U304" si="179">+H305+H307</f>
        <v>7000</v>
      </c>
      <c r="I304" s="106">
        <f t="shared" si="179"/>
        <v>0</v>
      </c>
      <c r="J304" s="106">
        <f t="shared" si="179"/>
        <v>0</v>
      </c>
      <c r="K304" s="106">
        <f t="shared" si="179"/>
        <v>0</v>
      </c>
      <c r="L304" s="106">
        <f t="shared" si="179"/>
        <v>0</v>
      </c>
      <c r="M304" s="106">
        <f t="shared" si="179"/>
        <v>0</v>
      </c>
      <c r="N304" s="106">
        <f t="shared" si="179"/>
        <v>0</v>
      </c>
      <c r="O304" s="106">
        <f t="shared" si="179"/>
        <v>0</v>
      </c>
      <c r="P304" s="106">
        <f t="shared" si="179"/>
        <v>0</v>
      </c>
      <c r="Q304" s="106">
        <f t="shared" si="179"/>
        <v>0</v>
      </c>
      <c r="R304" s="106">
        <f t="shared" si="179"/>
        <v>0</v>
      </c>
      <c r="S304" s="106">
        <f t="shared" si="179"/>
        <v>0</v>
      </c>
      <c r="T304" s="106">
        <f t="shared" si="179"/>
        <v>0</v>
      </c>
      <c r="U304" s="106">
        <f t="shared" si="179"/>
        <v>0</v>
      </c>
      <c r="V304" s="106">
        <f>+V305+V307</f>
        <v>174500</v>
      </c>
      <c r="W304" s="107">
        <f>+W305+W307</f>
        <v>181500</v>
      </c>
      <c r="X304" s="114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</row>
    <row r="305" spans="2:35" ht="12" hidden="1" customHeight="1" x14ac:dyDescent="0.2">
      <c r="B305" s="96" t="s">
        <v>476</v>
      </c>
      <c r="C305" s="109" t="s">
        <v>64</v>
      </c>
      <c r="D305" s="98"/>
      <c r="E305" s="99">
        <v>30000</v>
      </c>
      <c r="F305" s="99">
        <f t="shared" si="173"/>
        <v>-23000</v>
      </c>
      <c r="G305" s="99">
        <f t="shared" si="174"/>
        <v>7000</v>
      </c>
      <c r="H305" s="99">
        <f t="shared" ref="H305:U305" si="180">+H306</f>
        <v>7000</v>
      </c>
      <c r="I305" s="99">
        <f t="shared" si="180"/>
        <v>0</v>
      </c>
      <c r="J305" s="99">
        <f t="shared" si="180"/>
        <v>0</v>
      </c>
      <c r="K305" s="99">
        <f t="shared" si="180"/>
        <v>0</v>
      </c>
      <c r="L305" s="99">
        <f t="shared" si="180"/>
        <v>0</v>
      </c>
      <c r="M305" s="99">
        <f t="shared" si="180"/>
        <v>0</v>
      </c>
      <c r="N305" s="99">
        <f t="shared" si="180"/>
        <v>0</v>
      </c>
      <c r="O305" s="99">
        <f t="shared" si="180"/>
        <v>0</v>
      </c>
      <c r="P305" s="99">
        <f t="shared" si="180"/>
        <v>0</v>
      </c>
      <c r="Q305" s="99">
        <f t="shared" si="180"/>
        <v>0</v>
      </c>
      <c r="R305" s="99">
        <f t="shared" si="180"/>
        <v>0</v>
      </c>
      <c r="S305" s="99">
        <f t="shared" si="180"/>
        <v>0</v>
      </c>
      <c r="T305" s="99">
        <f t="shared" si="180"/>
        <v>0</v>
      </c>
      <c r="U305" s="99">
        <f t="shared" si="180"/>
        <v>0</v>
      </c>
      <c r="V305" s="99">
        <f>+V306</f>
        <v>0</v>
      </c>
      <c r="W305" s="100">
        <f>+W306</f>
        <v>7000</v>
      </c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</row>
    <row r="306" spans="2:35" s="41" customFormat="1" ht="12" hidden="1" customHeight="1" x14ac:dyDescent="0.2">
      <c r="B306" s="111" t="s">
        <v>477</v>
      </c>
      <c r="C306" s="109" t="s">
        <v>461</v>
      </c>
      <c r="D306" s="98"/>
      <c r="E306" s="99">
        <v>30000</v>
      </c>
      <c r="F306" s="99">
        <f t="shared" si="173"/>
        <v>-23000</v>
      </c>
      <c r="G306" s="99">
        <f t="shared" si="174"/>
        <v>7000</v>
      </c>
      <c r="H306" s="99">
        <v>7000</v>
      </c>
      <c r="I306" s="99">
        <v>0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0</v>
      </c>
      <c r="S306" s="99">
        <v>0</v>
      </c>
      <c r="T306" s="99">
        <v>0</v>
      </c>
      <c r="U306" s="99">
        <v>0</v>
      </c>
      <c r="V306" s="99">
        <v>0</v>
      </c>
      <c r="W306" s="100">
        <f>SUM(H306:V306)</f>
        <v>7000</v>
      </c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</row>
    <row r="307" spans="2:35" s="41" customFormat="1" ht="12" hidden="1" customHeight="1" x14ac:dyDescent="0.2">
      <c r="B307" s="96" t="s">
        <v>478</v>
      </c>
      <c r="C307" s="109" t="s">
        <v>68</v>
      </c>
      <c r="D307" s="98"/>
      <c r="E307" s="99">
        <v>0</v>
      </c>
      <c r="F307" s="99">
        <f t="shared" si="173"/>
        <v>174500</v>
      </c>
      <c r="G307" s="99">
        <f t="shared" si="174"/>
        <v>174500</v>
      </c>
      <c r="H307" s="99">
        <f t="shared" ref="H307:U307" si="181">+H308</f>
        <v>0</v>
      </c>
      <c r="I307" s="99">
        <f t="shared" si="181"/>
        <v>0</v>
      </c>
      <c r="J307" s="99">
        <f t="shared" si="181"/>
        <v>0</v>
      </c>
      <c r="K307" s="99">
        <f t="shared" si="181"/>
        <v>0</v>
      </c>
      <c r="L307" s="99">
        <f t="shared" si="181"/>
        <v>0</v>
      </c>
      <c r="M307" s="99">
        <f t="shared" si="181"/>
        <v>0</v>
      </c>
      <c r="N307" s="99">
        <f t="shared" si="181"/>
        <v>0</v>
      </c>
      <c r="O307" s="99">
        <f t="shared" si="181"/>
        <v>0</v>
      </c>
      <c r="P307" s="99">
        <f t="shared" si="181"/>
        <v>0</v>
      </c>
      <c r="Q307" s="99">
        <f t="shared" si="181"/>
        <v>0</v>
      </c>
      <c r="R307" s="99">
        <f t="shared" si="181"/>
        <v>0</v>
      </c>
      <c r="S307" s="99">
        <f t="shared" si="181"/>
        <v>0</v>
      </c>
      <c r="T307" s="99">
        <f t="shared" si="181"/>
        <v>0</v>
      </c>
      <c r="U307" s="99">
        <f t="shared" si="181"/>
        <v>0</v>
      </c>
      <c r="V307" s="99">
        <f>+V308</f>
        <v>174500</v>
      </c>
      <c r="W307" s="100">
        <f>+W308</f>
        <v>174500</v>
      </c>
      <c r="X307" s="117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</row>
    <row r="308" spans="2:35" s="41" customFormat="1" hidden="1" x14ac:dyDescent="0.2">
      <c r="B308" s="111" t="s">
        <v>479</v>
      </c>
      <c r="C308" s="109" t="s">
        <v>480</v>
      </c>
      <c r="D308" s="98"/>
      <c r="E308" s="99">
        <v>0</v>
      </c>
      <c r="F308" s="99">
        <f t="shared" si="173"/>
        <v>174500</v>
      </c>
      <c r="G308" s="99">
        <f t="shared" si="174"/>
        <v>174500</v>
      </c>
      <c r="H308" s="99">
        <v>0</v>
      </c>
      <c r="I308" s="99">
        <v>0</v>
      </c>
      <c r="J308" s="99">
        <v>0</v>
      </c>
      <c r="K308" s="99">
        <v>0</v>
      </c>
      <c r="L308" s="99">
        <v>0</v>
      </c>
      <c r="M308" s="99">
        <v>0</v>
      </c>
      <c r="N308" s="99">
        <v>0</v>
      </c>
      <c r="O308" s="99">
        <v>0</v>
      </c>
      <c r="P308" s="99">
        <v>0</v>
      </c>
      <c r="Q308" s="99">
        <v>0</v>
      </c>
      <c r="R308" s="99">
        <v>0</v>
      </c>
      <c r="S308" s="99">
        <v>0</v>
      </c>
      <c r="T308" s="99">
        <v>0</v>
      </c>
      <c r="U308" s="99">
        <v>0</v>
      </c>
      <c r="V308" s="99">
        <v>174500</v>
      </c>
      <c r="W308" s="100">
        <f>SUM(H308:V308)</f>
        <v>174500</v>
      </c>
      <c r="X308" s="117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</row>
    <row r="309" spans="2:35" s="116" customFormat="1" ht="12" hidden="1" customHeight="1" x14ac:dyDescent="0.2">
      <c r="B309" s="103" t="s">
        <v>481</v>
      </c>
      <c r="C309" s="104" t="s">
        <v>482</v>
      </c>
      <c r="D309" s="105"/>
      <c r="E309" s="106">
        <v>38604</v>
      </c>
      <c r="F309" s="106">
        <f t="shared" si="173"/>
        <v>329396</v>
      </c>
      <c r="G309" s="106">
        <f t="shared" si="174"/>
        <v>368000</v>
      </c>
      <c r="H309" s="106">
        <f t="shared" ref="H309:U309" si="182">+H310+H312</f>
        <v>0</v>
      </c>
      <c r="I309" s="106">
        <f t="shared" si="182"/>
        <v>0</v>
      </c>
      <c r="J309" s="106">
        <f t="shared" si="182"/>
        <v>0</v>
      </c>
      <c r="K309" s="106">
        <f t="shared" si="182"/>
        <v>0</v>
      </c>
      <c r="L309" s="106">
        <f t="shared" si="182"/>
        <v>0</v>
      </c>
      <c r="M309" s="106">
        <f t="shared" si="182"/>
        <v>8000</v>
      </c>
      <c r="N309" s="106">
        <f t="shared" si="182"/>
        <v>0</v>
      </c>
      <c r="O309" s="106">
        <f t="shared" si="182"/>
        <v>0</v>
      </c>
      <c r="P309" s="106">
        <f t="shared" si="182"/>
        <v>0</v>
      </c>
      <c r="Q309" s="106">
        <f t="shared" si="182"/>
        <v>0</v>
      </c>
      <c r="R309" s="106">
        <f t="shared" si="182"/>
        <v>0</v>
      </c>
      <c r="S309" s="106">
        <f t="shared" si="182"/>
        <v>0</v>
      </c>
      <c r="T309" s="106">
        <f t="shared" si="182"/>
        <v>0</v>
      </c>
      <c r="U309" s="106">
        <f t="shared" si="182"/>
        <v>0</v>
      </c>
      <c r="V309" s="106">
        <f>+V310+V312</f>
        <v>360000</v>
      </c>
      <c r="W309" s="107">
        <f>+W310+W312</f>
        <v>368000</v>
      </c>
      <c r="X309" s="114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</row>
    <row r="310" spans="2:35" ht="12" hidden="1" customHeight="1" x14ac:dyDescent="0.2">
      <c r="B310" s="96" t="s">
        <v>483</v>
      </c>
      <c r="C310" s="109" t="s">
        <v>64</v>
      </c>
      <c r="D310" s="98"/>
      <c r="E310" s="99">
        <v>38604</v>
      </c>
      <c r="F310" s="99">
        <f t="shared" si="173"/>
        <v>-30604</v>
      </c>
      <c r="G310" s="99">
        <f t="shared" si="174"/>
        <v>8000</v>
      </c>
      <c r="H310" s="99">
        <f t="shared" ref="H310:U312" si="183">+H311</f>
        <v>0</v>
      </c>
      <c r="I310" s="99">
        <f t="shared" si="183"/>
        <v>0</v>
      </c>
      <c r="J310" s="99">
        <f t="shared" si="183"/>
        <v>0</v>
      </c>
      <c r="K310" s="99">
        <f t="shared" si="183"/>
        <v>0</v>
      </c>
      <c r="L310" s="99">
        <f t="shared" si="183"/>
        <v>0</v>
      </c>
      <c r="M310" s="99">
        <f t="shared" si="183"/>
        <v>8000</v>
      </c>
      <c r="N310" s="99">
        <f t="shared" si="183"/>
        <v>0</v>
      </c>
      <c r="O310" s="99">
        <f t="shared" si="183"/>
        <v>0</v>
      </c>
      <c r="P310" s="99">
        <f t="shared" si="183"/>
        <v>0</v>
      </c>
      <c r="Q310" s="99">
        <f t="shared" si="183"/>
        <v>0</v>
      </c>
      <c r="R310" s="99">
        <f t="shared" si="183"/>
        <v>0</v>
      </c>
      <c r="S310" s="99">
        <f t="shared" si="183"/>
        <v>0</v>
      </c>
      <c r="T310" s="99">
        <f t="shared" si="183"/>
        <v>0</v>
      </c>
      <c r="U310" s="99">
        <f t="shared" si="183"/>
        <v>0</v>
      </c>
      <c r="V310" s="99">
        <f>+V311</f>
        <v>0</v>
      </c>
      <c r="W310" s="100">
        <f>+W311</f>
        <v>8000</v>
      </c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</row>
    <row r="311" spans="2:35" s="41" customFormat="1" ht="12" hidden="1" customHeight="1" x14ac:dyDescent="0.2">
      <c r="B311" s="111" t="s">
        <v>484</v>
      </c>
      <c r="C311" s="109" t="s">
        <v>485</v>
      </c>
      <c r="D311" s="98"/>
      <c r="E311" s="99">
        <v>38604</v>
      </c>
      <c r="F311" s="99">
        <f t="shared" si="173"/>
        <v>-30604</v>
      </c>
      <c r="G311" s="99">
        <f t="shared" si="174"/>
        <v>8000</v>
      </c>
      <c r="H311" s="99">
        <v>0</v>
      </c>
      <c r="I311" s="99">
        <v>0</v>
      </c>
      <c r="J311" s="99">
        <v>0</v>
      </c>
      <c r="K311" s="99">
        <v>0</v>
      </c>
      <c r="L311" s="99">
        <v>0</v>
      </c>
      <c r="M311" s="99">
        <v>8000</v>
      </c>
      <c r="N311" s="99">
        <v>0</v>
      </c>
      <c r="O311" s="99">
        <v>0</v>
      </c>
      <c r="P311" s="99">
        <v>0</v>
      </c>
      <c r="Q311" s="99">
        <v>0</v>
      </c>
      <c r="R311" s="99">
        <v>0</v>
      </c>
      <c r="S311" s="99">
        <v>0</v>
      </c>
      <c r="T311" s="99">
        <v>0</v>
      </c>
      <c r="U311" s="99">
        <v>0</v>
      </c>
      <c r="V311" s="99">
        <v>0</v>
      </c>
      <c r="W311" s="100">
        <f>SUM(H311:V311)</f>
        <v>8000</v>
      </c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</row>
    <row r="312" spans="2:35" s="41" customFormat="1" ht="12" hidden="1" customHeight="1" x14ac:dyDescent="0.2">
      <c r="B312" s="96" t="s">
        <v>486</v>
      </c>
      <c r="C312" s="109" t="s">
        <v>68</v>
      </c>
      <c r="D312" s="98"/>
      <c r="E312" s="99">
        <v>38604</v>
      </c>
      <c r="F312" s="99">
        <f t="shared" si="173"/>
        <v>321396</v>
      </c>
      <c r="G312" s="99">
        <f t="shared" si="174"/>
        <v>360000</v>
      </c>
      <c r="H312" s="99">
        <f t="shared" si="183"/>
        <v>0</v>
      </c>
      <c r="I312" s="99">
        <f t="shared" si="183"/>
        <v>0</v>
      </c>
      <c r="J312" s="99">
        <f t="shared" si="183"/>
        <v>0</v>
      </c>
      <c r="K312" s="99">
        <f t="shared" si="183"/>
        <v>0</v>
      </c>
      <c r="L312" s="99">
        <f t="shared" si="183"/>
        <v>0</v>
      </c>
      <c r="M312" s="99">
        <f t="shared" si="183"/>
        <v>0</v>
      </c>
      <c r="N312" s="99">
        <f t="shared" si="183"/>
        <v>0</v>
      </c>
      <c r="O312" s="99">
        <f t="shared" si="183"/>
        <v>0</v>
      </c>
      <c r="P312" s="99">
        <f t="shared" si="183"/>
        <v>0</v>
      </c>
      <c r="Q312" s="99">
        <f t="shared" si="183"/>
        <v>0</v>
      </c>
      <c r="R312" s="99">
        <f t="shared" si="183"/>
        <v>0</v>
      </c>
      <c r="S312" s="99">
        <f t="shared" si="183"/>
        <v>0</v>
      </c>
      <c r="T312" s="99">
        <f t="shared" si="183"/>
        <v>0</v>
      </c>
      <c r="U312" s="99">
        <f t="shared" si="183"/>
        <v>0</v>
      </c>
      <c r="V312" s="99">
        <f>+V313</f>
        <v>360000</v>
      </c>
      <c r="W312" s="100">
        <f>+W313</f>
        <v>360000</v>
      </c>
      <c r="X312" s="117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</row>
    <row r="313" spans="2:35" s="41" customFormat="1" ht="12" hidden="1" customHeight="1" x14ac:dyDescent="0.2">
      <c r="B313" s="111" t="s">
        <v>487</v>
      </c>
      <c r="C313" s="109" t="s">
        <v>488</v>
      </c>
      <c r="D313" s="98"/>
      <c r="E313" s="99">
        <v>38604</v>
      </c>
      <c r="F313" s="99">
        <f t="shared" si="173"/>
        <v>321396</v>
      </c>
      <c r="G313" s="99">
        <f t="shared" si="174"/>
        <v>360000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0</v>
      </c>
      <c r="S313" s="99">
        <v>0</v>
      </c>
      <c r="T313" s="99">
        <v>0</v>
      </c>
      <c r="U313" s="99">
        <v>0</v>
      </c>
      <c r="V313" s="99">
        <v>360000</v>
      </c>
      <c r="W313" s="100">
        <f>SUM(H313:V313)</f>
        <v>360000</v>
      </c>
      <c r="X313" s="117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</row>
    <row r="314" spans="2:35" s="116" customFormat="1" ht="12" hidden="1" customHeight="1" x14ac:dyDescent="0.2">
      <c r="B314" s="103" t="s">
        <v>489</v>
      </c>
      <c r="C314" s="104" t="s">
        <v>490</v>
      </c>
      <c r="D314" s="105"/>
      <c r="E314" s="106">
        <v>398535.88</v>
      </c>
      <c r="F314" s="106">
        <f t="shared" si="173"/>
        <v>-348535.88</v>
      </c>
      <c r="G314" s="106">
        <f t="shared" si="174"/>
        <v>50000</v>
      </c>
      <c r="H314" s="106">
        <f t="shared" ref="H314:U315" si="184">+H315</f>
        <v>0</v>
      </c>
      <c r="I314" s="106">
        <f t="shared" si="184"/>
        <v>0</v>
      </c>
      <c r="J314" s="106">
        <f t="shared" si="184"/>
        <v>0</v>
      </c>
      <c r="K314" s="106">
        <f t="shared" si="184"/>
        <v>0</v>
      </c>
      <c r="L314" s="106">
        <f t="shared" si="184"/>
        <v>0</v>
      </c>
      <c r="M314" s="106">
        <f t="shared" si="184"/>
        <v>0</v>
      </c>
      <c r="N314" s="106">
        <f t="shared" si="184"/>
        <v>0</v>
      </c>
      <c r="O314" s="106">
        <f t="shared" si="184"/>
        <v>0</v>
      </c>
      <c r="P314" s="106">
        <f t="shared" si="184"/>
        <v>0</v>
      </c>
      <c r="Q314" s="106">
        <f t="shared" si="184"/>
        <v>0</v>
      </c>
      <c r="R314" s="106">
        <f t="shared" si="184"/>
        <v>0</v>
      </c>
      <c r="S314" s="106">
        <f t="shared" si="184"/>
        <v>0</v>
      </c>
      <c r="T314" s="106">
        <f t="shared" si="184"/>
        <v>0</v>
      </c>
      <c r="U314" s="106">
        <f t="shared" si="184"/>
        <v>0</v>
      </c>
      <c r="V314" s="106">
        <f>+V315</f>
        <v>50000</v>
      </c>
      <c r="W314" s="107">
        <f>+W315</f>
        <v>50000</v>
      </c>
      <c r="X314" s="114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</row>
    <row r="315" spans="2:35" ht="12" hidden="1" customHeight="1" x14ac:dyDescent="0.2">
      <c r="B315" s="96" t="s">
        <v>491</v>
      </c>
      <c r="C315" s="109" t="s">
        <v>68</v>
      </c>
      <c r="D315" s="98"/>
      <c r="E315" s="99">
        <v>398535.88</v>
      </c>
      <c r="F315" s="99">
        <f t="shared" si="173"/>
        <v>-348535.88</v>
      </c>
      <c r="G315" s="99">
        <f t="shared" si="174"/>
        <v>50000</v>
      </c>
      <c r="H315" s="99">
        <f t="shared" si="184"/>
        <v>0</v>
      </c>
      <c r="I315" s="99">
        <f t="shared" si="184"/>
        <v>0</v>
      </c>
      <c r="J315" s="99">
        <f t="shared" si="184"/>
        <v>0</v>
      </c>
      <c r="K315" s="99">
        <f t="shared" si="184"/>
        <v>0</v>
      </c>
      <c r="L315" s="99">
        <f t="shared" si="184"/>
        <v>0</v>
      </c>
      <c r="M315" s="99">
        <f t="shared" si="184"/>
        <v>0</v>
      </c>
      <c r="N315" s="99">
        <f t="shared" si="184"/>
        <v>0</v>
      </c>
      <c r="O315" s="99">
        <f t="shared" si="184"/>
        <v>0</v>
      </c>
      <c r="P315" s="99">
        <f t="shared" si="184"/>
        <v>0</v>
      </c>
      <c r="Q315" s="99">
        <f t="shared" si="184"/>
        <v>0</v>
      </c>
      <c r="R315" s="99">
        <f t="shared" si="184"/>
        <v>0</v>
      </c>
      <c r="S315" s="99">
        <f t="shared" si="184"/>
        <v>0</v>
      </c>
      <c r="T315" s="99">
        <f t="shared" si="184"/>
        <v>0</v>
      </c>
      <c r="U315" s="99">
        <f t="shared" si="184"/>
        <v>0</v>
      </c>
      <c r="V315" s="99">
        <f>+V316</f>
        <v>50000</v>
      </c>
      <c r="W315" s="100">
        <f>+W316</f>
        <v>50000</v>
      </c>
      <c r="X315" s="101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</row>
    <row r="316" spans="2:35" ht="12" hidden="1" customHeight="1" x14ac:dyDescent="0.2">
      <c r="B316" s="111" t="s">
        <v>492</v>
      </c>
      <c r="C316" s="109" t="s">
        <v>493</v>
      </c>
      <c r="D316" s="98"/>
      <c r="E316" s="99">
        <v>398535.88</v>
      </c>
      <c r="F316" s="99">
        <f t="shared" si="173"/>
        <v>-348535.88</v>
      </c>
      <c r="G316" s="99">
        <f t="shared" si="174"/>
        <v>50000</v>
      </c>
      <c r="H316" s="99">
        <v>0</v>
      </c>
      <c r="I316" s="99">
        <v>0</v>
      </c>
      <c r="J316" s="99">
        <v>0</v>
      </c>
      <c r="K316" s="99">
        <v>0</v>
      </c>
      <c r="L316" s="99">
        <v>0</v>
      </c>
      <c r="M316" s="99">
        <v>0</v>
      </c>
      <c r="N316" s="99">
        <v>0</v>
      </c>
      <c r="O316" s="99">
        <v>0</v>
      </c>
      <c r="P316" s="99">
        <v>0</v>
      </c>
      <c r="Q316" s="99">
        <v>0</v>
      </c>
      <c r="R316" s="99">
        <v>0</v>
      </c>
      <c r="S316" s="99">
        <v>0</v>
      </c>
      <c r="T316" s="99">
        <v>0</v>
      </c>
      <c r="U316" s="99">
        <v>0</v>
      </c>
      <c r="V316" s="99">
        <v>50000</v>
      </c>
      <c r="W316" s="100">
        <f>SUM(H316:V316)</f>
        <v>50000</v>
      </c>
      <c r="X316" s="101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</row>
    <row r="317" spans="2:35" ht="11.25" customHeight="1" x14ac:dyDescent="0.2">
      <c r="B317" s="96" t="s">
        <v>494</v>
      </c>
      <c r="C317" s="109" t="s">
        <v>495</v>
      </c>
      <c r="D317" s="98"/>
      <c r="E317" s="99">
        <v>623222.97</v>
      </c>
      <c r="F317" s="99">
        <f t="shared" si="173"/>
        <v>258777.03000000003</v>
      </c>
      <c r="G317" s="99">
        <f t="shared" si="174"/>
        <v>882000</v>
      </c>
      <c r="H317" s="99">
        <f t="shared" ref="H317:W317" si="185">+H318+H330+H335</f>
        <v>0</v>
      </c>
      <c r="I317" s="99">
        <f t="shared" si="185"/>
        <v>0</v>
      </c>
      <c r="J317" s="99">
        <f t="shared" si="185"/>
        <v>93500</v>
      </c>
      <c r="K317" s="99">
        <f t="shared" si="185"/>
        <v>0</v>
      </c>
      <c r="L317" s="99">
        <f t="shared" si="185"/>
        <v>566500</v>
      </c>
      <c r="M317" s="99">
        <f t="shared" si="185"/>
        <v>0</v>
      </c>
      <c r="N317" s="99">
        <f t="shared" si="185"/>
        <v>18000</v>
      </c>
      <c r="O317" s="99">
        <f t="shared" si="185"/>
        <v>1500</v>
      </c>
      <c r="P317" s="99">
        <f t="shared" si="185"/>
        <v>0</v>
      </c>
      <c r="Q317" s="99">
        <f t="shared" si="185"/>
        <v>0</v>
      </c>
      <c r="R317" s="99">
        <f t="shared" si="185"/>
        <v>172500</v>
      </c>
      <c r="S317" s="99">
        <f t="shared" si="185"/>
        <v>0</v>
      </c>
      <c r="T317" s="99">
        <f t="shared" si="185"/>
        <v>0</v>
      </c>
      <c r="U317" s="99">
        <f t="shared" si="185"/>
        <v>0</v>
      </c>
      <c r="V317" s="99">
        <f t="shared" si="185"/>
        <v>30000</v>
      </c>
      <c r="W317" s="100">
        <f t="shared" si="185"/>
        <v>882000</v>
      </c>
      <c r="X317" s="101">
        <v>73500</v>
      </c>
      <c r="Y317" s="101">
        <v>73500</v>
      </c>
      <c r="Z317" s="101">
        <v>73500</v>
      </c>
      <c r="AA317" s="101">
        <v>73500</v>
      </c>
      <c r="AB317" s="101">
        <v>73500</v>
      </c>
      <c r="AC317" s="101">
        <v>73500</v>
      </c>
      <c r="AD317" s="101">
        <v>73500</v>
      </c>
      <c r="AE317" s="101">
        <v>73500</v>
      </c>
      <c r="AF317" s="101">
        <v>73500</v>
      </c>
      <c r="AG317" s="101">
        <v>73500</v>
      </c>
      <c r="AH317" s="101">
        <v>73500</v>
      </c>
      <c r="AI317" s="101">
        <v>73500</v>
      </c>
    </row>
    <row r="318" spans="2:35" s="116" customFormat="1" ht="12" hidden="1" customHeight="1" x14ac:dyDescent="0.2">
      <c r="B318" s="103" t="s">
        <v>496</v>
      </c>
      <c r="C318" s="104" t="s">
        <v>497</v>
      </c>
      <c r="D318" s="105"/>
      <c r="E318" s="106">
        <v>535823.97</v>
      </c>
      <c r="F318" s="106">
        <f t="shared" si="173"/>
        <v>-104323.96999999997</v>
      </c>
      <c r="G318" s="106">
        <f t="shared" si="174"/>
        <v>431500</v>
      </c>
      <c r="H318" s="106">
        <f t="shared" ref="H318:W318" si="186">+H319+H322+H324</f>
        <v>0</v>
      </c>
      <c r="I318" s="106">
        <f t="shared" si="186"/>
        <v>0</v>
      </c>
      <c r="J318" s="106">
        <f t="shared" si="186"/>
        <v>0</v>
      </c>
      <c r="K318" s="106">
        <f t="shared" si="186"/>
        <v>0</v>
      </c>
      <c r="L318" s="106">
        <f t="shared" si="186"/>
        <v>231500</v>
      </c>
      <c r="M318" s="106">
        <f t="shared" si="186"/>
        <v>0</v>
      </c>
      <c r="N318" s="106">
        <f t="shared" si="186"/>
        <v>18000</v>
      </c>
      <c r="O318" s="106">
        <f t="shared" si="186"/>
        <v>0</v>
      </c>
      <c r="P318" s="106">
        <f t="shared" si="186"/>
        <v>0</v>
      </c>
      <c r="Q318" s="106">
        <f t="shared" si="186"/>
        <v>0</v>
      </c>
      <c r="R318" s="106">
        <f t="shared" si="186"/>
        <v>172500</v>
      </c>
      <c r="S318" s="106">
        <f t="shared" si="186"/>
        <v>0</v>
      </c>
      <c r="T318" s="106">
        <f t="shared" si="186"/>
        <v>0</v>
      </c>
      <c r="U318" s="106">
        <f t="shared" si="186"/>
        <v>0</v>
      </c>
      <c r="V318" s="106">
        <f t="shared" si="186"/>
        <v>9500</v>
      </c>
      <c r="W318" s="107">
        <f t="shared" si="186"/>
        <v>431500</v>
      </c>
      <c r="X318" s="114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</row>
    <row r="319" spans="2:35" ht="12" hidden="1" customHeight="1" x14ac:dyDescent="0.2">
      <c r="B319" s="96" t="s">
        <v>498</v>
      </c>
      <c r="C319" s="109" t="s">
        <v>64</v>
      </c>
      <c r="D319" s="98"/>
      <c r="E319" s="99">
        <v>527471.97</v>
      </c>
      <c r="F319" s="99">
        <f t="shared" si="173"/>
        <v>-491471.97</v>
      </c>
      <c r="G319" s="99">
        <f t="shared" si="174"/>
        <v>36000</v>
      </c>
      <c r="H319" s="99">
        <f>+H320+H321</f>
        <v>0</v>
      </c>
      <c r="I319" s="99">
        <f t="shared" ref="I319:W319" si="187">+I320+I321</f>
        <v>0</v>
      </c>
      <c r="J319" s="99">
        <f t="shared" si="187"/>
        <v>0</v>
      </c>
      <c r="K319" s="99">
        <f t="shared" si="187"/>
        <v>0</v>
      </c>
      <c r="L319" s="99">
        <f t="shared" si="187"/>
        <v>36000</v>
      </c>
      <c r="M319" s="99">
        <f t="shared" si="187"/>
        <v>0</v>
      </c>
      <c r="N319" s="99">
        <f t="shared" si="187"/>
        <v>0</v>
      </c>
      <c r="O319" s="99">
        <f t="shared" si="187"/>
        <v>0</v>
      </c>
      <c r="P319" s="99">
        <f t="shared" si="187"/>
        <v>0</v>
      </c>
      <c r="Q319" s="99">
        <f t="shared" si="187"/>
        <v>0</v>
      </c>
      <c r="R319" s="99">
        <f t="shared" si="187"/>
        <v>0</v>
      </c>
      <c r="S319" s="99">
        <f t="shared" si="187"/>
        <v>0</v>
      </c>
      <c r="T319" s="99">
        <f t="shared" si="187"/>
        <v>0</v>
      </c>
      <c r="U319" s="99">
        <f t="shared" si="187"/>
        <v>0</v>
      </c>
      <c r="V319" s="99">
        <f t="shared" si="187"/>
        <v>0</v>
      </c>
      <c r="W319" s="100">
        <f t="shared" si="187"/>
        <v>36000</v>
      </c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</row>
    <row r="320" spans="2:35" s="41" customFormat="1" ht="12" hidden="1" customHeight="1" x14ac:dyDescent="0.2">
      <c r="B320" s="111" t="s">
        <v>499</v>
      </c>
      <c r="C320" s="109" t="s">
        <v>500</v>
      </c>
      <c r="D320" s="98"/>
      <c r="E320" s="99">
        <v>49199.97</v>
      </c>
      <c r="F320" s="99">
        <f t="shared" si="173"/>
        <v>-13199.970000000001</v>
      </c>
      <c r="G320" s="99">
        <f t="shared" si="174"/>
        <v>36000</v>
      </c>
      <c r="H320" s="99">
        <v>0</v>
      </c>
      <c r="I320" s="99">
        <v>0</v>
      </c>
      <c r="J320" s="99">
        <v>0</v>
      </c>
      <c r="K320" s="99">
        <v>0</v>
      </c>
      <c r="L320" s="99">
        <v>36000</v>
      </c>
      <c r="M320" s="99">
        <v>0</v>
      </c>
      <c r="N320" s="99">
        <v>0</v>
      </c>
      <c r="O320" s="99">
        <v>0</v>
      </c>
      <c r="P320" s="99">
        <v>0</v>
      </c>
      <c r="Q320" s="99">
        <v>0</v>
      </c>
      <c r="R320" s="99">
        <v>0</v>
      </c>
      <c r="S320" s="99">
        <v>0</v>
      </c>
      <c r="T320" s="99">
        <v>0</v>
      </c>
      <c r="U320" s="99">
        <v>0</v>
      </c>
      <c r="V320" s="99">
        <v>0</v>
      </c>
      <c r="W320" s="100">
        <f t="shared" ref="W320:W321" si="188">SUM(H320:V320)</f>
        <v>36000</v>
      </c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</row>
    <row r="321" spans="2:35" s="41" customFormat="1" ht="12" hidden="1" customHeight="1" x14ac:dyDescent="0.2">
      <c r="B321" s="111" t="s">
        <v>501</v>
      </c>
      <c r="C321" s="109" t="s">
        <v>502</v>
      </c>
      <c r="D321" s="98"/>
      <c r="E321" s="99">
        <v>478272</v>
      </c>
      <c r="F321" s="99">
        <f t="shared" si="173"/>
        <v>-478272</v>
      </c>
      <c r="G321" s="99">
        <f t="shared" si="174"/>
        <v>0</v>
      </c>
      <c r="H321" s="99">
        <v>0</v>
      </c>
      <c r="I321" s="99">
        <v>0</v>
      </c>
      <c r="J321" s="99">
        <v>0</v>
      </c>
      <c r="K321" s="99">
        <v>0</v>
      </c>
      <c r="L321" s="99"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v>0</v>
      </c>
      <c r="R321" s="99">
        <v>0</v>
      </c>
      <c r="S321" s="99">
        <v>0</v>
      </c>
      <c r="T321" s="99">
        <v>0</v>
      </c>
      <c r="U321" s="99">
        <v>0</v>
      </c>
      <c r="V321" s="99">
        <v>0</v>
      </c>
      <c r="W321" s="100">
        <f t="shared" si="188"/>
        <v>0</v>
      </c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</row>
    <row r="322" spans="2:35" s="41" customFormat="1" ht="12" hidden="1" customHeight="1" x14ac:dyDescent="0.2">
      <c r="B322" s="96" t="s">
        <v>503</v>
      </c>
      <c r="C322" s="109" t="s">
        <v>68</v>
      </c>
      <c r="D322" s="98"/>
      <c r="E322" s="99">
        <v>8352</v>
      </c>
      <c r="F322" s="99">
        <f t="shared" si="173"/>
        <v>1148</v>
      </c>
      <c r="G322" s="99">
        <f t="shared" si="174"/>
        <v>9500</v>
      </c>
      <c r="H322" s="99">
        <f t="shared" ref="H322:U322" si="189">+H323</f>
        <v>0</v>
      </c>
      <c r="I322" s="99">
        <f t="shared" si="189"/>
        <v>0</v>
      </c>
      <c r="J322" s="99">
        <f t="shared" si="189"/>
        <v>0</v>
      </c>
      <c r="K322" s="99">
        <f t="shared" si="189"/>
        <v>0</v>
      </c>
      <c r="L322" s="99">
        <f t="shared" si="189"/>
        <v>0</v>
      </c>
      <c r="M322" s="99">
        <f t="shared" si="189"/>
        <v>0</v>
      </c>
      <c r="N322" s="99">
        <f t="shared" si="189"/>
        <v>0</v>
      </c>
      <c r="O322" s="99">
        <f t="shared" si="189"/>
        <v>0</v>
      </c>
      <c r="P322" s="99">
        <f t="shared" si="189"/>
        <v>0</v>
      </c>
      <c r="Q322" s="99">
        <f t="shared" si="189"/>
        <v>0</v>
      </c>
      <c r="R322" s="99">
        <f t="shared" si="189"/>
        <v>0</v>
      </c>
      <c r="S322" s="99">
        <f t="shared" si="189"/>
        <v>0</v>
      </c>
      <c r="T322" s="99">
        <f t="shared" si="189"/>
        <v>0</v>
      </c>
      <c r="U322" s="99">
        <f t="shared" si="189"/>
        <v>0</v>
      </c>
      <c r="V322" s="99">
        <f>+V323</f>
        <v>9500</v>
      </c>
      <c r="W322" s="100">
        <f>+W323</f>
        <v>9500</v>
      </c>
      <c r="X322" s="117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</row>
    <row r="323" spans="2:35" s="41" customFormat="1" ht="12" hidden="1" customHeight="1" x14ac:dyDescent="0.2">
      <c r="B323" s="111" t="s">
        <v>504</v>
      </c>
      <c r="C323" s="109" t="s">
        <v>500</v>
      </c>
      <c r="D323" s="98"/>
      <c r="E323" s="99">
        <v>8352</v>
      </c>
      <c r="F323" s="99">
        <f t="shared" si="173"/>
        <v>1148</v>
      </c>
      <c r="G323" s="99">
        <f t="shared" si="174"/>
        <v>9500</v>
      </c>
      <c r="H323" s="99">
        <v>0</v>
      </c>
      <c r="I323" s="99">
        <v>0</v>
      </c>
      <c r="J323" s="99">
        <v>0</v>
      </c>
      <c r="K323" s="99">
        <v>0</v>
      </c>
      <c r="L323" s="99"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v>0</v>
      </c>
      <c r="R323" s="99">
        <v>0</v>
      </c>
      <c r="S323" s="99">
        <v>0</v>
      </c>
      <c r="T323" s="99">
        <v>0</v>
      </c>
      <c r="U323" s="99">
        <v>0</v>
      </c>
      <c r="V323" s="99">
        <v>9500</v>
      </c>
      <c r="W323" s="100">
        <f>SUM(H323:V323)</f>
        <v>9500</v>
      </c>
      <c r="X323" s="117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</row>
    <row r="324" spans="2:35" s="41" customFormat="1" ht="12" hidden="1" customHeight="1" x14ac:dyDescent="0.2">
      <c r="B324" s="96" t="s">
        <v>505</v>
      </c>
      <c r="C324" s="109" t="s">
        <v>72</v>
      </c>
      <c r="D324" s="98"/>
      <c r="E324" s="99">
        <v>0</v>
      </c>
      <c r="F324" s="99">
        <f t="shared" si="173"/>
        <v>386000</v>
      </c>
      <c r="G324" s="99">
        <f t="shared" si="174"/>
        <v>386000</v>
      </c>
      <c r="H324" s="99">
        <f t="shared" ref="H324:K324" si="190">SUM(H325:H329)</f>
        <v>0</v>
      </c>
      <c r="I324" s="99">
        <f t="shared" si="190"/>
        <v>0</v>
      </c>
      <c r="J324" s="99">
        <f t="shared" si="190"/>
        <v>0</v>
      </c>
      <c r="K324" s="99">
        <f t="shared" si="190"/>
        <v>0</v>
      </c>
      <c r="L324" s="99">
        <f>SUM(L325:L329)</f>
        <v>195500</v>
      </c>
      <c r="M324" s="99">
        <f t="shared" ref="M324:W324" si="191">SUM(M325:M329)</f>
        <v>0</v>
      </c>
      <c r="N324" s="99">
        <f t="shared" si="191"/>
        <v>18000</v>
      </c>
      <c r="O324" s="99">
        <f t="shared" si="191"/>
        <v>0</v>
      </c>
      <c r="P324" s="99">
        <f t="shared" si="191"/>
        <v>0</v>
      </c>
      <c r="Q324" s="99">
        <f t="shared" si="191"/>
        <v>0</v>
      </c>
      <c r="R324" s="99">
        <f t="shared" si="191"/>
        <v>172500</v>
      </c>
      <c r="S324" s="99">
        <f t="shared" si="191"/>
        <v>0</v>
      </c>
      <c r="T324" s="99">
        <f t="shared" si="191"/>
        <v>0</v>
      </c>
      <c r="U324" s="99">
        <f t="shared" si="191"/>
        <v>0</v>
      </c>
      <c r="V324" s="99">
        <f t="shared" si="191"/>
        <v>0</v>
      </c>
      <c r="W324" s="100">
        <f t="shared" si="191"/>
        <v>386000</v>
      </c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</row>
    <row r="325" spans="2:35" s="41" customFormat="1" hidden="1" x14ac:dyDescent="0.2">
      <c r="B325" s="111" t="s">
        <v>506</v>
      </c>
      <c r="C325" s="109" t="s">
        <v>500</v>
      </c>
      <c r="D325" s="98"/>
      <c r="E325" s="99">
        <v>0</v>
      </c>
      <c r="F325" s="99">
        <f t="shared" si="173"/>
        <v>6500</v>
      </c>
      <c r="G325" s="99">
        <f t="shared" si="174"/>
        <v>6500</v>
      </c>
      <c r="H325" s="99">
        <v>0</v>
      </c>
      <c r="I325" s="99">
        <v>0</v>
      </c>
      <c r="J325" s="99">
        <v>0</v>
      </c>
      <c r="K325" s="99">
        <v>0</v>
      </c>
      <c r="L325" s="99">
        <f>4500+2000</f>
        <v>6500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0</v>
      </c>
      <c r="S325" s="99">
        <v>0</v>
      </c>
      <c r="T325" s="99">
        <v>0</v>
      </c>
      <c r="U325" s="99">
        <v>0</v>
      </c>
      <c r="V325" s="99">
        <v>0</v>
      </c>
      <c r="W325" s="100">
        <f t="shared" ref="W325:W329" si="192">SUM(H325:V325)</f>
        <v>6500</v>
      </c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</row>
    <row r="326" spans="2:35" s="41" customFormat="1" hidden="1" x14ac:dyDescent="0.2">
      <c r="B326" s="111" t="s">
        <v>507</v>
      </c>
      <c r="C326" s="109" t="s">
        <v>508</v>
      </c>
      <c r="D326" s="98"/>
      <c r="E326" s="99">
        <v>0</v>
      </c>
      <c r="F326" s="99">
        <f t="shared" si="173"/>
        <v>173000</v>
      </c>
      <c r="G326" s="99">
        <f t="shared" si="174"/>
        <v>173000</v>
      </c>
      <c r="H326" s="99">
        <v>0</v>
      </c>
      <c r="I326" s="99">
        <v>0</v>
      </c>
      <c r="J326" s="99">
        <v>0</v>
      </c>
      <c r="K326" s="99">
        <v>0</v>
      </c>
      <c r="L326" s="99">
        <f>123000+50000</f>
        <v>173000</v>
      </c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0</v>
      </c>
      <c r="S326" s="99">
        <v>0</v>
      </c>
      <c r="T326" s="99">
        <v>0</v>
      </c>
      <c r="U326" s="99">
        <v>0</v>
      </c>
      <c r="V326" s="99">
        <v>0</v>
      </c>
      <c r="W326" s="100">
        <f t="shared" si="192"/>
        <v>173000</v>
      </c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</row>
    <row r="327" spans="2:35" s="41" customFormat="1" ht="12" hidden="1" customHeight="1" x14ac:dyDescent="0.2">
      <c r="B327" s="111" t="s">
        <v>507</v>
      </c>
      <c r="C327" s="109" t="s">
        <v>509</v>
      </c>
      <c r="D327" s="98"/>
      <c r="E327" s="99">
        <v>49199.97</v>
      </c>
      <c r="F327" s="99">
        <f t="shared" si="173"/>
        <v>-31199.97</v>
      </c>
      <c r="G327" s="99">
        <f t="shared" si="174"/>
        <v>18000</v>
      </c>
      <c r="H327" s="99">
        <v>0</v>
      </c>
      <c r="I327" s="99">
        <v>0</v>
      </c>
      <c r="J327" s="99">
        <v>0</v>
      </c>
      <c r="K327" s="99">
        <v>0</v>
      </c>
      <c r="L327" s="99">
        <v>0</v>
      </c>
      <c r="M327" s="99">
        <v>0</v>
      </c>
      <c r="N327" s="99">
        <v>18000</v>
      </c>
      <c r="O327" s="99">
        <v>0</v>
      </c>
      <c r="P327" s="99">
        <v>0</v>
      </c>
      <c r="Q327" s="99">
        <v>0</v>
      </c>
      <c r="R327" s="99">
        <v>0</v>
      </c>
      <c r="S327" s="99">
        <v>0</v>
      </c>
      <c r="T327" s="99">
        <v>0</v>
      </c>
      <c r="U327" s="99">
        <v>0</v>
      </c>
      <c r="V327" s="99">
        <v>0</v>
      </c>
      <c r="W327" s="100">
        <f t="shared" si="192"/>
        <v>18000</v>
      </c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</row>
    <row r="328" spans="2:35" s="41" customFormat="1" ht="12" hidden="1" customHeight="1" x14ac:dyDescent="0.2">
      <c r="B328" s="111" t="s">
        <v>507</v>
      </c>
      <c r="C328" s="109" t="s">
        <v>510</v>
      </c>
      <c r="D328" s="98"/>
      <c r="E328" s="99">
        <v>49199.97</v>
      </c>
      <c r="F328" s="99">
        <f t="shared" si="173"/>
        <v>123300.03</v>
      </c>
      <c r="G328" s="99">
        <f t="shared" si="174"/>
        <v>172500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f>122500+50000</f>
        <v>172500</v>
      </c>
      <c r="S328" s="99">
        <v>0</v>
      </c>
      <c r="T328" s="99">
        <v>0</v>
      </c>
      <c r="U328" s="99">
        <v>0</v>
      </c>
      <c r="V328" s="99">
        <v>0</v>
      </c>
      <c r="W328" s="100">
        <f t="shared" si="192"/>
        <v>172500</v>
      </c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</row>
    <row r="329" spans="2:35" s="41" customFormat="1" hidden="1" x14ac:dyDescent="0.2">
      <c r="B329" s="111" t="s">
        <v>507</v>
      </c>
      <c r="C329" s="109" t="s">
        <v>511</v>
      </c>
      <c r="D329" s="98"/>
      <c r="E329" s="99">
        <v>0</v>
      </c>
      <c r="F329" s="99">
        <f t="shared" si="173"/>
        <v>16000</v>
      </c>
      <c r="G329" s="99">
        <f t="shared" si="174"/>
        <v>16000</v>
      </c>
      <c r="H329" s="99">
        <v>0</v>
      </c>
      <c r="I329" s="99">
        <v>0</v>
      </c>
      <c r="J329" s="99">
        <v>0</v>
      </c>
      <c r="K329" s="99">
        <v>0</v>
      </c>
      <c r="L329" s="99">
        <v>16000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0</v>
      </c>
      <c r="S329" s="99">
        <v>0</v>
      </c>
      <c r="T329" s="99">
        <v>0</v>
      </c>
      <c r="U329" s="99">
        <v>0</v>
      </c>
      <c r="V329" s="99">
        <v>0</v>
      </c>
      <c r="W329" s="100">
        <f t="shared" si="192"/>
        <v>16000</v>
      </c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</row>
    <row r="330" spans="2:35" s="116" customFormat="1" ht="12" hidden="1" customHeight="1" x14ac:dyDescent="0.2">
      <c r="B330" s="103" t="s">
        <v>512</v>
      </c>
      <c r="C330" s="104" t="s">
        <v>513</v>
      </c>
      <c r="D330" s="105"/>
      <c r="E330" s="106">
        <v>40273</v>
      </c>
      <c r="F330" s="106">
        <f t="shared" si="173"/>
        <v>315227</v>
      </c>
      <c r="G330" s="106">
        <f t="shared" si="174"/>
        <v>355500</v>
      </c>
      <c r="H330" s="106">
        <f t="shared" ref="H330:U330" si="193">+H331+H333</f>
        <v>0</v>
      </c>
      <c r="I330" s="106">
        <f t="shared" si="193"/>
        <v>0</v>
      </c>
      <c r="J330" s="106">
        <f t="shared" si="193"/>
        <v>0</v>
      </c>
      <c r="K330" s="106">
        <f t="shared" si="193"/>
        <v>0</v>
      </c>
      <c r="L330" s="106">
        <f t="shared" si="193"/>
        <v>335000</v>
      </c>
      <c r="M330" s="106">
        <f t="shared" si="193"/>
        <v>0</v>
      </c>
      <c r="N330" s="106">
        <f t="shared" si="193"/>
        <v>0</v>
      </c>
      <c r="O330" s="106">
        <f t="shared" si="193"/>
        <v>0</v>
      </c>
      <c r="P330" s="106">
        <f t="shared" si="193"/>
        <v>0</v>
      </c>
      <c r="Q330" s="106">
        <f t="shared" si="193"/>
        <v>0</v>
      </c>
      <c r="R330" s="106">
        <f t="shared" si="193"/>
        <v>0</v>
      </c>
      <c r="S330" s="106">
        <f t="shared" si="193"/>
        <v>0</v>
      </c>
      <c r="T330" s="106">
        <f t="shared" si="193"/>
        <v>0</v>
      </c>
      <c r="U330" s="106">
        <f t="shared" si="193"/>
        <v>0</v>
      </c>
      <c r="V330" s="106">
        <f>+V331+V333</f>
        <v>20500</v>
      </c>
      <c r="W330" s="107">
        <f>+W331+W333</f>
        <v>355500</v>
      </c>
      <c r="X330" s="114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</row>
    <row r="331" spans="2:35" ht="12" hidden="1" customHeight="1" x14ac:dyDescent="0.2">
      <c r="B331" s="96" t="s">
        <v>514</v>
      </c>
      <c r="C331" s="109" t="s">
        <v>64</v>
      </c>
      <c r="D331" s="98"/>
      <c r="E331" s="99">
        <v>40273</v>
      </c>
      <c r="F331" s="99">
        <f t="shared" si="173"/>
        <v>294727</v>
      </c>
      <c r="G331" s="99">
        <f t="shared" si="174"/>
        <v>335000</v>
      </c>
      <c r="H331" s="99">
        <f t="shared" ref="H331:U331" si="194">+H332</f>
        <v>0</v>
      </c>
      <c r="I331" s="99">
        <f t="shared" si="194"/>
        <v>0</v>
      </c>
      <c r="J331" s="99">
        <f t="shared" si="194"/>
        <v>0</v>
      </c>
      <c r="K331" s="99">
        <f t="shared" si="194"/>
        <v>0</v>
      </c>
      <c r="L331" s="99">
        <f t="shared" si="194"/>
        <v>335000</v>
      </c>
      <c r="M331" s="99">
        <f t="shared" si="194"/>
        <v>0</v>
      </c>
      <c r="N331" s="99">
        <f t="shared" si="194"/>
        <v>0</v>
      </c>
      <c r="O331" s="99">
        <f t="shared" si="194"/>
        <v>0</v>
      </c>
      <c r="P331" s="99">
        <f t="shared" si="194"/>
        <v>0</v>
      </c>
      <c r="Q331" s="99">
        <f t="shared" si="194"/>
        <v>0</v>
      </c>
      <c r="R331" s="99">
        <f t="shared" si="194"/>
        <v>0</v>
      </c>
      <c r="S331" s="99">
        <f t="shared" si="194"/>
        <v>0</v>
      </c>
      <c r="T331" s="99">
        <f t="shared" si="194"/>
        <v>0</v>
      </c>
      <c r="U331" s="99">
        <f t="shared" si="194"/>
        <v>0</v>
      </c>
      <c r="V331" s="99">
        <f>+V332</f>
        <v>0</v>
      </c>
      <c r="W331" s="100">
        <f>+W332</f>
        <v>335000</v>
      </c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</row>
    <row r="332" spans="2:35" s="41" customFormat="1" ht="12" hidden="1" customHeight="1" x14ac:dyDescent="0.2">
      <c r="B332" s="111" t="s">
        <v>515</v>
      </c>
      <c r="C332" s="109" t="s">
        <v>516</v>
      </c>
      <c r="D332" s="98"/>
      <c r="E332" s="99">
        <v>40273</v>
      </c>
      <c r="F332" s="99">
        <f t="shared" si="173"/>
        <v>294727</v>
      </c>
      <c r="G332" s="99">
        <f t="shared" si="174"/>
        <v>335000</v>
      </c>
      <c r="H332" s="99">
        <v>0</v>
      </c>
      <c r="I332" s="99">
        <v>0</v>
      </c>
      <c r="J332" s="99">
        <v>0</v>
      </c>
      <c r="K332" s="99">
        <v>0</v>
      </c>
      <c r="L332" s="99">
        <f>307500+27500</f>
        <v>335000</v>
      </c>
      <c r="M332" s="99">
        <v>0</v>
      </c>
      <c r="N332" s="99">
        <v>0</v>
      </c>
      <c r="O332" s="99">
        <v>0</v>
      </c>
      <c r="P332" s="99">
        <v>0</v>
      </c>
      <c r="Q332" s="99">
        <v>0</v>
      </c>
      <c r="R332" s="99">
        <v>0</v>
      </c>
      <c r="S332" s="99">
        <v>0</v>
      </c>
      <c r="T332" s="99">
        <v>0</v>
      </c>
      <c r="U332" s="99">
        <v>0</v>
      </c>
      <c r="V332" s="99">
        <v>0</v>
      </c>
      <c r="W332" s="100">
        <f>SUM(H332:V332)</f>
        <v>335000</v>
      </c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</row>
    <row r="333" spans="2:35" ht="12" hidden="1" customHeight="1" x14ac:dyDescent="0.2">
      <c r="B333" s="96" t="s">
        <v>517</v>
      </c>
      <c r="C333" s="109" t="s">
        <v>68</v>
      </c>
      <c r="D333" s="98"/>
      <c r="E333" s="99">
        <v>0</v>
      </c>
      <c r="F333" s="99">
        <f t="shared" si="173"/>
        <v>20500</v>
      </c>
      <c r="G333" s="99">
        <f t="shared" si="174"/>
        <v>20500</v>
      </c>
      <c r="H333" s="99">
        <f t="shared" ref="H333:U333" si="195">+H334</f>
        <v>0</v>
      </c>
      <c r="I333" s="99">
        <f t="shared" si="195"/>
        <v>0</v>
      </c>
      <c r="J333" s="99">
        <f t="shared" si="195"/>
        <v>0</v>
      </c>
      <c r="K333" s="99">
        <f t="shared" si="195"/>
        <v>0</v>
      </c>
      <c r="L333" s="99">
        <f t="shared" si="195"/>
        <v>0</v>
      </c>
      <c r="M333" s="99">
        <f t="shared" si="195"/>
        <v>0</v>
      </c>
      <c r="N333" s="99">
        <f t="shared" si="195"/>
        <v>0</v>
      </c>
      <c r="O333" s="99">
        <f t="shared" si="195"/>
        <v>0</v>
      </c>
      <c r="P333" s="99">
        <f t="shared" si="195"/>
        <v>0</v>
      </c>
      <c r="Q333" s="99">
        <f t="shared" si="195"/>
        <v>0</v>
      </c>
      <c r="R333" s="99">
        <f t="shared" si="195"/>
        <v>0</v>
      </c>
      <c r="S333" s="99">
        <f t="shared" si="195"/>
        <v>0</v>
      </c>
      <c r="T333" s="99">
        <f t="shared" si="195"/>
        <v>0</v>
      </c>
      <c r="U333" s="99">
        <f t="shared" si="195"/>
        <v>0</v>
      </c>
      <c r="V333" s="99">
        <f>+V334</f>
        <v>20500</v>
      </c>
      <c r="W333" s="100">
        <f>+W334</f>
        <v>20500</v>
      </c>
      <c r="X333" s="101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</row>
    <row r="334" spans="2:35" hidden="1" x14ac:dyDescent="0.2">
      <c r="B334" s="111" t="s">
        <v>518</v>
      </c>
      <c r="C334" s="109" t="s">
        <v>516</v>
      </c>
      <c r="D334" s="98"/>
      <c r="E334" s="99">
        <v>0</v>
      </c>
      <c r="F334" s="99">
        <f t="shared" si="173"/>
        <v>20500</v>
      </c>
      <c r="G334" s="99">
        <f t="shared" si="174"/>
        <v>20500</v>
      </c>
      <c r="H334" s="99">
        <v>0</v>
      </c>
      <c r="I334" s="99">
        <v>0</v>
      </c>
      <c r="J334" s="99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v>0</v>
      </c>
      <c r="R334" s="99">
        <v>0</v>
      </c>
      <c r="S334" s="99">
        <v>0</v>
      </c>
      <c r="T334" s="99">
        <v>0</v>
      </c>
      <c r="U334" s="99">
        <v>0</v>
      </c>
      <c r="V334" s="99">
        <v>20500</v>
      </c>
      <c r="W334" s="100">
        <f>SUM(H334:V334)</f>
        <v>20500</v>
      </c>
      <c r="X334" s="101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</row>
    <row r="335" spans="2:35" s="116" customFormat="1" ht="12" hidden="1" customHeight="1" x14ac:dyDescent="0.2">
      <c r="B335" s="103" t="s">
        <v>519</v>
      </c>
      <c r="C335" s="104" t="s">
        <v>520</v>
      </c>
      <c r="D335" s="105"/>
      <c r="E335" s="106">
        <v>47126</v>
      </c>
      <c r="F335" s="106">
        <f t="shared" si="173"/>
        <v>47874</v>
      </c>
      <c r="G335" s="106">
        <f t="shared" si="174"/>
        <v>95000</v>
      </c>
      <c r="H335" s="106">
        <f t="shared" ref="H335:U336" si="196">+H336</f>
        <v>0</v>
      </c>
      <c r="I335" s="106">
        <f t="shared" si="196"/>
        <v>0</v>
      </c>
      <c r="J335" s="106">
        <f t="shared" si="196"/>
        <v>93500</v>
      </c>
      <c r="K335" s="106">
        <f t="shared" si="196"/>
        <v>0</v>
      </c>
      <c r="L335" s="106">
        <f t="shared" si="196"/>
        <v>0</v>
      </c>
      <c r="M335" s="106">
        <f t="shared" si="196"/>
        <v>0</v>
      </c>
      <c r="N335" s="106">
        <f t="shared" si="196"/>
        <v>0</v>
      </c>
      <c r="O335" s="106">
        <f t="shared" si="196"/>
        <v>1500</v>
      </c>
      <c r="P335" s="106">
        <f t="shared" si="196"/>
        <v>0</v>
      </c>
      <c r="Q335" s="106">
        <f t="shared" si="196"/>
        <v>0</v>
      </c>
      <c r="R335" s="106">
        <f t="shared" si="196"/>
        <v>0</v>
      </c>
      <c r="S335" s="106">
        <f t="shared" si="196"/>
        <v>0</v>
      </c>
      <c r="T335" s="106">
        <f t="shared" si="196"/>
        <v>0</v>
      </c>
      <c r="U335" s="106">
        <f t="shared" si="196"/>
        <v>0</v>
      </c>
      <c r="V335" s="106">
        <f>+V336</f>
        <v>0</v>
      </c>
      <c r="W335" s="107">
        <f>+W336</f>
        <v>95000</v>
      </c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</row>
    <row r="336" spans="2:35" ht="12" hidden="1" customHeight="1" x14ac:dyDescent="0.2">
      <c r="B336" s="96" t="s">
        <v>521</v>
      </c>
      <c r="C336" s="109" t="s">
        <v>64</v>
      </c>
      <c r="D336" s="98"/>
      <c r="E336" s="99">
        <v>47126</v>
      </c>
      <c r="F336" s="99">
        <f t="shared" si="173"/>
        <v>47874</v>
      </c>
      <c r="G336" s="99">
        <f t="shared" si="174"/>
        <v>95000</v>
      </c>
      <c r="H336" s="99">
        <f t="shared" si="196"/>
        <v>0</v>
      </c>
      <c r="I336" s="99">
        <f t="shared" si="196"/>
        <v>0</v>
      </c>
      <c r="J336" s="99">
        <f t="shared" si="196"/>
        <v>93500</v>
      </c>
      <c r="K336" s="99">
        <f t="shared" si="196"/>
        <v>0</v>
      </c>
      <c r="L336" s="99">
        <f t="shared" si="196"/>
        <v>0</v>
      </c>
      <c r="M336" s="99">
        <f t="shared" si="196"/>
        <v>0</v>
      </c>
      <c r="N336" s="99">
        <f t="shared" si="196"/>
        <v>0</v>
      </c>
      <c r="O336" s="99">
        <f t="shared" si="196"/>
        <v>1500</v>
      </c>
      <c r="P336" s="99">
        <f t="shared" si="196"/>
        <v>0</v>
      </c>
      <c r="Q336" s="99">
        <f>+Q337</f>
        <v>0</v>
      </c>
      <c r="R336" s="99">
        <f>+R337</f>
        <v>0</v>
      </c>
      <c r="S336" s="99">
        <f t="shared" si="196"/>
        <v>0</v>
      </c>
      <c r="T336" s="99">
        <f t="shared" si="196"/>
        <v>0</v>
      </c>
      <c r="U336" s="99">
        <f t="shared" si="196"/>
        <v>0</v>
      </c>
      <c r="V336" s="99">
        <f>+V337</f>
        <v>0</v>
      </c>
      <c r="W336" s="100">
        <f>+W337</f>
        <v>95000</v>
      </c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</row>
    <row r="337" spans="2:35" s="41" customFormat="1" ht="12" hidden="1" customHeight="1" x14ac:dyDescent="0.2">
      <c r="B337" s="111" t="s">
        <v>522</v>
      </c>
      <c r="C337" s="109" t="s">
        <v>523</v>
      </c>
      <c r="D337" s="98"/>
      <c r="E337" s="99">
        <v>47126</v>
      </c>
      <c r="F337" s="99">
        <f t="shared" si="173"/>
        <v>47874</v>
      </c>
      <c r="G337" s="99">
        <f t="shared" si="174"/>
        <v>95000</v>
      </c>
      <c r="H337" s="99">
        <v>0</v>
      </c>
      <c r="I337" s="99">
        <v>0</v>
      </c>
      <c r="J337" s="99">
        <v>93500</v>
      </c>
      <c r="K337" s="99">
        <v>0</v>
      </c>
      <c r="L337" s="99">
        <v>0</v>
      </c>
      <c r="M337" s="99">
        <v>0</v>
      </c>
      <c r="N337" s="99">
        <v>0</v>
      </c>
      <c r="O337" s="99">
        <v>1500</v>
      </c>
      <c r="P337" s="99">
        <v>0</v>
      </c>
      <c r="Q337" s="99">
        <v>0</v>
      </c>
      <c r="R337" s="99">
        <v>0</v>
      </c>
      <c r="S337" s="99">
        <v>0</v>
      </c>
      <c r="T337" s="99">
        <v>0</v>
      </c>
      <c r="U337" s="99">
        <v>0</v>
      </c>
      <c r="V337" s="99">
        <v>0</v>
      </c>
      <c r="W337" s="100">
        <f>SUM(H337:V337)</f>
        <v>95000</v>
      </c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</row>
    <row r="338" spans="2:35" ht="33" customHeight="1" x14ac:dyDescent="0.2">
      <c r="B338" s="96" t="s">
        <v>524</v>
      </c>
      <c r="C338" s="97" t="s">
        <v>525</v>
      </c>
      <c r="D338" s="98"/>
      <c r="E338" s="99">
        <v>760152.08</v>
      </c>
      <c r="F338" s="99">
        <f t="shared" si="173"/>
        <v>518604.48154399998</v>
      </c>
      <c r="G338" s="99">
        <f t="shared" si="174"/>
        <v>1278756.5615439999</v>
      </c>
      <c r="H338" s="99">
        <f t="shared" ref="H338:U338" si="197">+H339+H351+H354+H359+H368+H373+H383</f>
        <v>12100</v>
      </c>
      <c r="I338" s="99">
        <f t="shared" si="197"/>
        <v>0</v>
      </c>
      <c r="J338" s="99">
        <f t="shared" si="197"/>
        <v>5500</v>
      </c>
      <c r="K338" s="99">
        <f t="shared" si="197"/>
        <v>0</v>
      </c>
      <c r="L338" s="99">
        <f t="shared" si="197"/>
        <v>109000</v>
      </c>
      <c r="M338" s="99">
        <f t="shared" si="197"/>
        <v>14500</v>
      </c>
      <c r="N338" s="99">
        <f t="shared" si="197"/>
        <v>52000</v>
      </c>
      <c r="O338" s="99">
        <f t="shared" si="197"/>
        <v>20500</v>
      </c>
      <c r="P338" s="99">
        <f t="shared" si="197"/>
        <v>1000</v>
      </c>
      <c r="Q338" s="99">
        <f t="shared" si="197"/>
        <v>1000</v>
      </c>
      <c r="R338" s="99">
        <f t="shared" si="197"/>
        <v>932500</v>
      </c>
      <c r="S338" s="99">
        <f t="shared" si="197"/>
        <v>0</v>
      </c>
      <c r="T338" s="99">
        <f t="shared" si="197"/>
        <v>500</v>
      </c>
      <c r="U338" s="99">
        <f t="shared" si="197"/>
        <v>0</v>
      </c>
      <c r="V338" s="99">
        <f>+V339+V351+V354+V359+V368+V373+V383</f>
        <v>130156.561544</v>
      </c>
      <c r="W338" s="100">
        <f>+W339+W351+W354+W359+W368+W373+W383</f>
        <v>1278756.5615439999</v>
      </c>
      <c r="X338" s="101">
        <v>106563.05</v>
      </c>
      <c r="Y338" s="101">
        <v>106563.05</v>
      </c>
      <c r="Z338" s="101">
        <v>106563.05</v>
      </c>
      <c r="AA338" s="101">
        <v>106563.05</v>
      </c>
      <c r="AB338" s="101">
        <v>106563.05</v>
      </c>
      <c r="AC338" s="101">
        <v>106563.05</v>
      </c>
      <c r="AD338" s="101">
        <v>106563.05</v>
      </c>
      <c r="AE338" s="101">
        <v>106563.05</v>
      </c>
      <c r="AF338" s="101">
        <v>106563.05</v>
      </c>
      <c r="AG338" s="101">
        <v>106563.05</v>
      </c>
      <c r="AH338" s="101">
        <v>106563.05</v>
      </c>
      <c r="AI338" s="101">
        <v>106563.01</v>
      </c>
    </row>
    <row r="339" spans="2:35" s="116" customFormat="1" ht="12" hidden="1" customHeight="1" x14ac:dyDescent="0.2">
      <c r="B339" s="103" t="s">
        <v>526</v>
      </c>
      <c r="C339" s="104" t="s">
        <v>527</v>
      </c>
      <c r="D339" s="105"/>
      <c r="E339" s="106">
        <v>146641</v>
      </c>
      <c r="F339" s="106">
        <f t="shared" si="173"/>
        <v>195515.561544</v>
      </c>
      <c r="G339" s="106">
        <f t="shared" si="174"/>
        <v>342156.561544</v>
      </c>
      <c r="H339" s="106">
        <f t="shared" ref="H339:U339" si="198">+H340+H345+H348</f>
        <v>0</v>
      </c>
      <c r="I339" s="106">
        <f t="shared" si="198"/>
        <v>0</v>
      </c>
      <c r="J339" s="106">
        <f t="shared" si="198"/>
        <v>0</v>
      </c>
      <c r="K339" s="106">
        <f t="shared" si="198"/>
        <v>0</v>
      </c>
      <c r="L339" s="106">
        <f t="shared" si="198"/>
        <v>94500</v>
      </c>
      <c r="M339" s="106">
        <f t="shared" si="198"/>
        <v>0</v>
      </c>
      <c r="N339" s="106">
        <f t="shared" si="198"/>
        <v>0</v>
      </c>
      <c r="O339" s="106">
        <f t="shared" si="198"/>
        <v>0</v>
      </c>
      <c r="P339" s="106">
        <f t="shared" si="198"/>
        <v>0</v>
      </c>
      <c r="Q339" s="106">
        <f t="shared" si="198"/>
        <v>0</v>
      </c>
      <c r="R339" s="106">
        <f t="shared" si="198"/>
        <v>207500</v>
      </c>
      <c r="S339" s="106">
        <f t="shared" si="198"/>
        <v>0</v>
      </c>
      <c r="T339" s="106">
        <f t="shared" si="198"/>
        <v>0</v>
      </c>
      <c r="U339" s="106">
        <f t="shared" si="198"/>
        <v>0</v>
      </c>
      <c r="V339" s="106">
        <f>+V340+V345+V348</f>
        <v>40156.561544000004</v>
      </c>
      <c r="W339" s="107">
        <f>+W340+W345+W348</f>
        <v>342156.561544</v>
      </c>
      <c r="X339" s="114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</row>
    <row r="340" spans="2:35" ht="12" hidden="1" customHeight="1" x14ac:dyDescent="0.2">
      <c r="B340" s="96" t="s">
        <v>528</v>
      </c>
      <c r="C340" s="109" t="s">
        <v>64</v>
      </c>
      <c r="D340" s="98"/>
      <c r="E340" s="99">
        <v>133224</v>
      </c>
      <c r="F340" s="99">
        <f t="shared" si="173"/>
        <v>168776</v>
      </c>
      <c r="G340" s="99">
        <f t="shared" si="174"/>
        <v>302000</v>
      </c>
      <c r="H340" s="99">
        <f t="shared" ref="H340:U340" si="199">+H341+H342+H344+H343</f>
        <v>0</v>
      </c>
      <c r="I340" s="99">
        <f t="shared" si="199"/>
        <v>0</v>
      </c>
      <c r="J340" s="99">
        <f t="shared" si="199"/>
        <v>0</v>
      </c>
      <c r="K340" s="99">
        <f t="shared" si="199"/>
        <v>0</v>
      </c>
      <c r="L340" s="99">
        <f t="shared" si="199"/>
        <v>94500</v>
      </c>
      <c r="M340" s="99">
        <f t="shared" si="199"/>
        <v>0</v>
      </c>
      <c r="N340" s="99">
        <f t="shared" si="199"/>
        <v>0</v>
      </c>
      <c r="O340" s="99">
        <f t="shared" si="199"/>
        <v>0</v>
      </c>
      <c r="P340" s="99">
        <f t="shared" si="199"/>
        <v>0</v>
      </c>
      <c r="Q340" s="99">
        <f t="shared" si="199"/>
        <v>0</v>
      </c>
      <c r="R340" s="99">
        <f t="shared" si="199"/>
        <v>207500</v>
      </c>
      <c r="S340" s="99">
        <f t="shared" si="199"/>
        <v>0</v>
      </c>
      <c r="T340" s="99">
        <f t="shared" si="199"/>
        <v>0</v>
      </c>
      <c r="U340" s="99">
        <f t="shared" si="199"/>
        <v>0</v>
      </c>
      <c r="V340" s="99">
        <f>+V341+V342+V344+V343</f>
        <v>0</v>
      </c>
      <c r="W340" s="100">
        <f>+W341+W342+W344+W343</f>
        <v>302000</v>
      </c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</row>
    <row r="341" spans="2:35" s="41" customFormat="1" ht="12" hidden="1" customHeight="1" x14ac:dyDescent="0.2">
      <c r="B341" s="111" t="s">
        <v>529</v>
      </c>
      <c r="C341" s="109" t="s">
        <v>530</v>
      </c>
      <c r="D341" s="98"/>
      <c r="E341" s="99">
        <v>65500</v>
      </c>
      <c r="F341" s="99">
        <f t="shared" si="173"/>
        <v>135500</v>
      </c>
      <c r="G341" s="99">
        <f t="shared" si="174"/>
        <v>201000</v>
      </c>
      <c r="H341" s="99">
        <v>0</v>
      </c>
      <c r="I341" s="99">
        <v>0</v>
      </c>
      <c r="J341" s="99">
        <v>0</v>
      </c>
      <c r="K341" s="99">
        <v>0</v>
      </c>
      <c r="L341" s="99">
        <v>94500</v>
      </c>
      <c r="M341" s="99">
        <v>0</v>
      </c>
      <c r="N341" s="99">
        <v>0</v>
      </c>
      <c r="O341" s="99">
        <v>0</v>
      </c>
      <c r="P341" s="99">
        <v>0</v>
      </c>
      <c r="Q341" s="99">
        <v>0</v>
      </c>
      <c r="R341" s="99">
        <f>6500+100000</f>
        <v>106500</v>
      </c>
      <c r="S341" s="99">
        <v>0</v>
      </c>
      <c r="T341" s="99">
        <v>0</v>
      </c>
      <c r="U341" s="99">
        <v>0</v>
      </c>
      <c r="V341" s="99">
        <v>0</v>
      </c>
      <c r="W341" s="100">
        <f t="shared" ref="W341:W344" si="200">SUM(H341:V341)</f>
        <v>201000</v>
      </c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</row>
    <row r="342" spans="2:35" s="41" customFormat="1" ht="12" hidden="1" customHeight="1" x14ac:dyDescent="0.2">
      <c r="B342" s="111" t="s">
        <v>531</v>
      </c>
      <c r="C342" s="109" t="s">
        <v>532</v>
      </c>
      <c r="D342" s="98"/>
      <c r="E342" s="99">
        <v>60224</v>
      </c>
      <c r="F342" s="99">
        <f t="shared" si="173"/>
        <v>-39724</v>
      </c>
      <c r="G342" s="99">
        <f t="shared" si="174"/>
        <v>20500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20500</v>
      </c>
      <c r="S342" s="99">
        <v>0</v>
      </c>
      <c r="T342" s="99">
        <v>0</v>
      </c>
      <c r="U342" s="99">
        <v>0</v>
      </c>
      <c r="V342" s="99">
        <v>0</v>
      </c>
      <c r="W342" s="100">
        <f t="shared" si="200"/>
        <v>20500</v>
      </c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</row>
    <row r="343" spans="2:35" s="41" customFormat="1" ht="12" hidden="1" customHeight="1" x14ac:dyDescent="0.2">
      <c r="B343" s="111" t="s">
        <v>533</v>
      </c>
      <c r="C343" s="109" t="s">
        <v>534</v>
      </c>
      <c r="D343" s="98"/>
      <c r="E343" s="99">
        <v>60224</v>
      </c>
      <c r="F343" s="99">
        <f t="shared" si="173"/>
        <v>18776</v>
      </c>
      <c r="G343" s="99">
        <f t="shared" si="174"/>
        <v>79000</v>
      </c>
      <c r="H343" s="99">
        <v>0</v>
      </c>
      <c r="I343" s="99">
        <v>0</v>
      </c>
      <c r="J343" s="99">
        <v>0</v>
      </c>
      <c r="K343" s="99">
        <v>0</v>
      </c>
      <c r="L343" s="99">
        <v>0</v>
      </c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79000</v>
      </c>
      <c r="S343" s="99">
        <v>0</v>
      </c>
      <c r="T343" s="99">
        <v>0</v>
      </c>
      <c r="U343" s="99">
        <v>0</v>
      </c>
      <c r="V343" s="99">
        <v>0</v>
      </c>
      <c r="W343" s="100">
        <f t="shared" si="200"/>
        <v>79000</v>
      </c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</row>
    <row r="344" spans="2:35" s="41" customFormat="1" ht="12" hidden="1" customHeight="1" x14ac:dyDescent="0.2">
      <c r="B344" s="111" t="s">
        <v>535</v>
      </c>
      <c r="C344" s="109" t="s">
        <v>536</v>
      </c>
      <c r="D344" s="98"/>
      <c r="E344" s="99">
        <v>7500</v>
      </c>
      <c r="F344" s="99">
        <f t="shared" si="173"/>
        <v>-6000</v>
      </c>
      <c r="G344" s="99">
        <f t="shared" si="174"/>
        <v>1500</v>
      </c>
      <c r="H344" s="99">
        <v>0</v>
      </c>
      <c r="I344" s="99">
        <v>0</v>
      </c>
      <c r="J344" s="99">
        <v>0</v>
      </c>
      <c r="K344" s="99">
        <v>0</v>
      </c>
      <c r="L344" s="99">
        <v>0</v>
      </c>
      <c r="M344" s="99">
        <v>0</v>
      </c>
      <c r="N344" s="99">
        <v>0</v>
      </c>
      <c r="O344" s="99">
        <v>0</v>
      </c>
      <c r="P344" s="99">
        <v>0</v>
      </c>
      <c r="Q344" s="99">
        <v>0</v>
      </c>
      <c r="R344" s="99">
        <v>1500</v>
      </c>
      <c r="S344" s="99">
        <v>0</v>
      </c>
      <c r="T344" s="99">
        <v>0</v>
      </c>
      <c r="U344" s="99">
        <v>0</v>
      </c>
      <c r="V344" s="99">
        <v>0</v>
      </c>
      <c r="W344" s="100">
        <f t="shared" si="200"/>
        <v>1500</v>
      </c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</row>
    <row r="345" spans="2:35" s="41" customFormat="1" ht="12" hidden="1" customHeight="1" x14ac:dyDescent="0.2">
      <c r="B345" s="96" t="s">
        <v>537</v>
      </c>
      <c r="C345" s="109" t="s">
        <v>68</v>
      </c>
      <c r="D345" s="98"/>
      <c r="E345" s="99">
        <v>13417</v>
      </c>
      <c r="F345" s="99">
        <f t="shared" si="173"/>
        <v>26739.561544000004</v>
      </c>
      <c r="G345" s="99">
        <f t="shared" si="174"/>
        <v>40156.561544000004</v>
      </c>
      <c r="H345" s="99">
        <f t="shared" ref="H345:U346" si="201">+H346</f>
        <v>0</v>
      </c>
      <c r="I345" s="99">
        <f t="shared" si="201"/>
        <v>0</v>
      </c>
      <c r="J345" s="99">
        <f t="shared" si="201"/>
        <v>0</v>
      </c>
      <c r="K345" s="99">
        <f t="shared" si="201"/>
        <v>0</v>
      </c>
      <c r="L345" s="99">
        <f t="shared" si="201"/>
        <v>0</v>
      </c>
      <c r="M345" s="99">
        <f t="shared" si="201"/>
        <v>0</v>
      </c>
      <c r="N345" s="99">
        <f t="shared" si="201"/>
        <v>0</v>
      </c>
      <c r="O345" s="99">
        <f t="shared" si="201"/>
        <v>0</v>
      </c>
      <c r="P345" s="99">
        <f t="shared" si="201"/>
        <v>0</v>
      </c>
      <c r="Q345" s="99">
        <f t="shared" si="201"/>
        <v>0</v>
      </c>
      <c r="R345" s="99">
        <f t="shared" si="201"/>
        <v>0</v>
      </c>
      <c r="S345" s="99">
        <f t="shared" si="201"/>
        <v>0</v>
      </c>
      <c r="T345" s="99">
        <f t="shared" si="201"/>
        <v>0</v>
      </c>
      <c r="U345" s="99">
        <f t="shared" si="201"/>
        <v>0</v>
      </c>
      <c r="V345" s="99">
        <f>+V346</f>
        <v>40156.561544000004</v>
      </c>
      <c r="W345" s="100">
        <f>+W346</f>
        <v>40156.561544000004</v>
      </c>
      <c r="X345" s="117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</row>
    <row r="346" spans="2:35" s="41" customFormat="1" ht="12" hidden="1" customHeight="1" x14ac:dyDescent="0.2">
      <c r="B346" s="96" t="s">
        <v>538</v>
      </c>
      <c r="C346" s="109" t="s">
        <v>539</v>
      </c>
      <c r="D346" s="98"/>
      <c r="E346" s="99">
        <v>13417</v>
      </c>
      <c r="F346" s="99">
        <f t="shared" si="173"/>
        <v>26739.561544000004</v>
      </c>
      <c r="G346" s="99">
        <f t="shared" si="174"/>
        <v>40156.561544000004</v>
      </c>
      <c r="H346" s="99">
        <f t="shared" si="201"/>
        <v>0</v>
      </c>
      <c r="I346" s="99">
        <f t="shared" si="201"/>
        <v>0</v>
      </c>
      <c r="J346" s="99">
        <f t="shared" si="201"/>
        <v>0</v>
      </c>
      <c r="K346" s="99">
        <f t="shared" si="201"/>
        <v>0</v>
      </c>
      <c r="L346" s="99">
        <f t="shared" si="201"/>
        <v>0</v>
      </c>
      <c r="M346" s="99">
        <f t="shared" si="201"/>
        <v>0</v>
      </c>
      <c r="N346" s="99">
        <f t="shared" si="201"/>
        <v>0</v>
      </c>
      <c r="O346" s="99">
        <f t="shared" si="201"/>
        <v>0</v>
      </c>
      <c r="P346" s="99">
        <f t="shared" si="201"/>
        <v>0</v>
      </c>
      <c r="Q346" s="99">
        <f t="shared" si="201"/>
        <v>0</v>
      </c>
      <c r="R346" s="99">
        <f t="shared" si="201"/>
        <v>0</v>
      </c>
      <c r="S346" s="99">
        <f t="shared" si="201"/>
        <v>0</v>
      </c>
      <c r="T346" s="99">
        <f t="shared" si="201"/>
        <v>0</v>
      </c>
      <c r="U346" s="99">
        <f t="shared" si="201"/>
        <v>0</v>
      </c>
      <c r="V346" s="99">
        <f>+V347</f>
        <v>40156.561544000004</v>
      </c>
      <c r="W346" s="100">
        <f>+W347</f>
        <v>40156.561544000004</v>
      </c>
      <c r="X346" s="117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</row>
    <row r="347" spans="2:35" s="41" customFormat="1" ht="12" hidden="1" customHeight="1" x14ac:dyDescent="0.2">
      <c r="B347" s="111" t="s">
        <v>540</v>
      </c>
      <c r="C347" s="109" t="s">
        <v>541</v>
      </c>
      <c r="D347" s="98"/>
      <c r="E347" s="99">
        <v>13417</v>
      </c>
      <c r="F347" s="99">
        <f t="shared" si="173"/>
        <v>26739.561544000004</v>
      </c>
      <c r="G347" s="99">
        <f t="shared" si="174"/>
        <v>40156.561544000004</v>
      </c>
      <c r="H347" s="99">
        <v>0</v>
      </c>
      <c r="I347" s="99">
        <v>0</v>
      </c>
      <c r="J347" s="99">
        <v>0</v>
      </c>
      <c r="K347" s="99">
        <v>0</v>
      </c>
      <c r="L347" s="99"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0</v>
      </c>
      <c r="S347" s="99">
        <v>0</v>
      </c>
      <c r="T347" s="99">
        <v>0</v>
      </c>
      <c r="U347" s="99">
        <v>0</v>
      </c>
      <c r="V347" s="99">
        <f>9126491.26*0.44%</f>
        <v>40156.561544000004</v>
      </c>
      <c r="W347" s="100">
        <f>SUM(H347:V347)</f>
        <v>40156.561544000004</v>
      </c>
      <c r="X347" s="117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</row>
    <row r="348" spans="2:35" ht="12" hidden="1" customHeight="1" x14ac:dyDescent="0.2">
      <c r="B348" s="96" t="s">
        <v>542</v>
      </c>
      <c r="C348" s="109" t="s">
        <v>72</v>
      </c>
      <c r="D348" s="98"/>
      <c r="E348" s="99">
        <v>0</v>
      </c>
      <c r="F348" s="99">
        <f t="shared" si="173"/>
        <v>0</v>
      </c>
      <c r="G348" s="99">
        <f t="shared" si="174"/>
        <v>0</v>
      </c>
      <c r="H348" s="99">
        <f t="shared" ref="H348:U348" si="202">+H349+H350</f>
        <v>0</v>
      </c>
      <c r="I348" s="99">
        <f t="shared" si="202"/>
        <v>0</v>
      </c>
      <c r="J348" s="99">
        <f t="shared" si="202"/>
        <v>0</v>
      </c>
      <c r="K348" s="99">
        <f t="shared" si="202"/>
        <v>0</v>
      </c>
      <c r="L348" s="99">
        <f t="shared" si="202"/>
        <v>0</v>
      </c>
      <c r="M348" s="99">
        <f t="shared" si="202"/>
        <v>0</v>
      </c>
      <c r="N348" s="99">
        <f t="shared" si="202"/>
        <v>0</v>
      </c>
      <c r="O348" s="99">
        <f t="shared" si="202"/>
        <v>0</v>
      </c>
      <c r="P348" s="99">
        <f t="shared" si="202"/>
        <v>0</v>
      </c>
      <c r="Q348" s="99">
        <f t="shared" si="202"/>
        <v>0</v>
      </c>
      <c r="R348" s="99">
        <f t="shared" si="202"/>
        <v>0</v>
      </c>
      <c r="S348" s="99">
        <f t="shared" si="202"/>
        <v>0</v>
      </c>
      <c r="T348" s="99">
        <f t="shared" si="202"/>
        <v>0</v>
      </c>
      <c r="U348" s="99">
        <f t="shared" si="202"/>
        <v>0</v>
      </c>
      <c r="V348" s="99">
        <f>+V349+V350</f>
        <v>0</v>
      </c>
      <c r="W348" s="100">
        <f>+W349+W350</f>
        <v>0</v>
      </c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</row>
    <row r="349" spans="2:35" hidden="1" x14ac:dyDescent="0.2">
      <c r="B349" s="111" t="s">
        <v>543</v>
      </c>
      <c r="C349" s="109" t="s">
        <v>530</v>
      </c>
      <c r="D349" s="98"/>
      <c r="E349" s="99">
        <v>0</v>
      </c>
      <c r="F349" s="99">
        <f t="shared" si="173"/>
        <v>0</v>
      </c>
      <c r="G349" s="99">
        <f t="shared" si="174"/>
        <v>0</v>
      </c>
      <c r="H349" s="99">
        <v>0</v>
      </c>
      <c r="I349" s="99">
        <v>0</v>
      </c>
      <c r="J349" s="99">
        <v>0</v>
      </c>
      <c r="K349" s="99">
        <v>0</v>
      </c>
      <c r="L349" s="99">
        <v>0</v>
      </c>
      <c r="M349" s="99">
        <v>0</v>
      </c>
      <c r="N349" s="99">
        <v>0</v>
      </c>
      <c r="O349" s="99">
        <v>0</v>
      </c>
      <c r="P349" s="99">
        <v>0</v>
      </c>
      <c r="Q349" s="99">
        <v>0</v>
      </c>
      <c r="R349" s="99">
        <v>0</v>
      </c>
      <c r="S349" s="99">
        <v>0</v>
      </c>
      <c r="T349" s="99">
        <v>0</v>
      </c>
      <c r="U349" s="99">
        <v>0</v>
      </c>
      <c r="V349" s="99">
        <v>0</v>
      </c>
      <c r="W349" s="100">
        <f t="shared" ref="W349:W350" si="203">SUM(H349:V349)</f>
        <v>0</v>
      </c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</row>
    <row r="350" spans="2:35" hidden="1" x14ac:dyDescent="0.2">
      <c r="B350" s="111" t="s">
        <v>544</v>
      </c>
      <c r="C350" s="109" t="s">
        <v>532</v>
      </c>
      <c r="D350" s="98"/>
      <c r="E350" s="99">
        <v>0</v>
      </c>
      <c r="F350" s="99">
        <f t="shared" si="173"/>
        <v>0</v>
      </c>
      <c r="G350" s="99">
        <f t="shared" si="174"/>
        <v>0</v>
      </c>
      <c r="H350" s="99">
        <v>0</v>
      </c>
      <c r="I350" s="99">
        <v>0</v>
      </c>
      <c r="J350" s="99">
        <v>0</v>
      </c>
      <c r="K350" s="99">
        <v>0</v>
      </c>
      <c r="L350" s="99">
        <v>0</v>
      </c>
      <c r="M350" s="99">
        <v>0</v>
      </c>
      <c r="N350" s="99">
        <v>0</v>
      </c>
      <c r="O350" s="99">
        <v>0</v>
      </c>
      <c r="P350" s="99">
        <v>0</v>
      </c>
      <c r="Q350" s="99">
        <v>0</v>
      </c>
      <c r="R350" s="99">
        <v>0</v>
      </c>
      <c r="S350" s="99">
        <v>0</v>
      </c>
      <c r="T350" s="99">
        <v>0</v>
      </c>
      <c r="U350" s="99">
        <v>0</v>
      </c>
      <c r="V350" s="99">
        <v>0</v>
      </c>
      <c r="W350" s="100">
        <f t="shared" si="203"/>
        <v>0</v>
      </c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</row>
    <row r="351" spans="2:35" s="116" customFormat="1" ht="12" hidden="1" customHeight="1" x14ac:dyDescent="0.2">
      <c r="B351" s="103" t="s">
        <v>545</v>
      </c>
      <c r="C351" s="104" t="s">
        <v>546</v>
      </c>
      <c r="D351" s="105"/>
      <c r="E351" s="106">
        <v>15000</v>
      </c>
      <c r="F351" s="106">
        <f t="shared" si="173"/>
        <v>11000</v>
      </c>
      <c r="G351" s="106">
        <f t="shared" si="174"/>
        <v>26000</v>
      </c>
      <c r="H351" s="106">
        <f t="shared" ref="H351:U352" si="204">+H352</f>
        <v>9000</v>
      </c>
      <c r="I351" s="106">
        <f t="shared" si="204"/>
        <v>0</v>
      </c>
      <c r="J351" s="106">
        <f t="shared" si="204"/>
        <v>3500</v>
      </c>
      <c r="K351" s="106">
        <f t="shared" si="204"/>
        <v>0</v>
      </c>
      <c r="L351" s="106">
        <f t="shared" si="204"/>
        <v>8500</v>
      </c>
      <c r="M351" s="106">
        <f t="shared" si="204"/>
        <v>3000</v>
      </c>
      <c r="N351" s="106">
        <f t="shared" si="204"/>
        <v>0</v>
      </c>
      <c r="O351" s="106">
        <f t="shared" si="204"/>
        <v>0</v>
      </c>
      <c r="P351" s="106">
        <f t="shared" si="204"/>
        <v>1000</v>
      </c>
      <c r="Q351" s="106">
        <f t="shared" si="204"/>
        <v>1000</v>
      </c>
      <c r="R351" s="106">
        <f t="shared" si="204"/>
        <v>0</v>
      </c>
      <c r="S351" s="106">
        <f t="shared" si="204"/>
        <v>0</v>
      </c>
      <c r="T351" s="106">
        <f t="shared" si="204"/>
        <v>0</v>
      </c>
      <c r="U351" s="106">
        <f t="shared" si="204"/>
        <v>0</v>
      </c>
      <c r="V351" s="106">
        <f>+V352</f>
        <v>0</v>
      </c>
      <c r="W351" s="107">
        <f>+W352</f>
        <v>26000</v>
      </c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</row>
    <row r="352" spans="2:35" ht="12" hidden="1" customHeight="1" x14ac:dyDescent="0.2">
      <c r="B352" s="96" t="s">
        <v>547</v>
      </c>
      <c r="C352" s="109" t="s">
        <v>64</v>
      </c>
      <c r="D352" s="98"/>
      <c r="E352" s="99">
        <v>15000</v>
      </c>
      <c r="F352" s="99">
        <f t="shared" si="173"/>
        <v>11000</v>
      </c>
      <c r="G352" s="99">
        <f t="shared" si="174"/>
        <v>26000</v>
      </c>
      <c r="H352" s="99">
        <f t="shared" si="204"/>
        <v>9000</v>
      </c>
      <c r="I352" s="99">
        <f t="shared" si="204"/>
        <v>0</v>
      </c>
      <c r="J352" s="99">
        <f t="shared" si="204"/>
        <v>3500</v>
      </c>
      <c r="K352" s="99">
        <f t="shared" si="204"/>
        <v>0</v>
      </c>
      <c r="L352" s="99">
        <f t="shared" si="204"/>
        <v>8500</v>
      </c>
      <c r="M352" s="99">
        <f t="shared" si="204"/>
        <v>3000</v>
      </c>
      <c r="N352" s="99">
        <f t="shared" si="204"/>
        <v>0</v>
      </c>
      <c r="O352" s="99">
        <f t="shared" si="204"/>
        <v>0</v>
      </c>
      <c r="P352" s="99">
        <f t="shared" si="204"/>
        <v>1000</v>
      </c>
      <c r="Q352" s="99">
        <f t="shared" si="204"/>
        <v>1000</v>
      </c>
      <c r="R352" s="99">
        <f t="shared" si="204"/>
        <v>0</v>
      </c>
      <c r="S352" s="99">
        <f t="shared" si="204"/>
        <v>0</v>
      </c>
      <c r="T352" s="99">
        <f t="shared" si="204"/>
        <v>0</v>
      </c>
      <c r="U352" s="99">
        <f t="shared" si="204"/>
        <v>0</v>
      </c>
      <c r="V352" s="99">
        <f>+V353</f>
        <v>0</v>
      </c>
      <c r="W352" s="100">
        <f>+W353</f>
        <v>26000</v>
      </c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</row>
    <row r="353" spans="2:35" s="41" customFormat="1" ht="12" hidden="1" customHeight="1" x14ac:dyDescent="0.2">
      <c r="B353" s="111" t="s">
        <v>548</v>
      </c>
      <c r="C353" s="109" t="s">
        <v>549</v>
      </c>
      <c r="D353" s="98"/>
      <c r="E353" s="99">
        <v>15000</v>
      </c>
      <c r="F353" s="99">
        <f t="shared" si="173"/>
        <v>11000</v>
      </c>
      <c r="G353" s="99">
        <f t="shared" si="174"/>
        <v>26000</v>
      </c>
      <c r="H353" s="99">
        <v>9000</v>
      </c>
      <c r="I353" s="99">
        <v>0</v>
      </c>
      <c r="J353" s="99">
        <v>3500</v>
      </c>
      <c r="K353" s="99">
        <v>0</v>
      </c>
      <c r="L353" s="99">
        <v>8500</v>
      </c>
      <c r="M353" s="99">
        <v>3000</v>
      </c>
      <c r="N353" s="99">
        <v>0</v>
      </c>
      <c r="O353" s="99">
        <v>0</v>
      </c>
      <c r="P353" s="99">
        <v>1000</v>
      </c>
      <c r="Q353" s="99">
        <v>1000</v>
      </c>
      <c r="R353" s="99">
        <v>0</v>
      </c>
      <c r="S353" s="99">
        <v>0</v>
      </c>
      <c r="T353" s="99">
        <v>0</v>
      </c>
      <c r="U353" s="99">
        <v>0</v>
      </c>
      <c r="V353" s="99">
        <v>0</v>
      </c>
      <c r="W353" s="100">
        <f>SUM(H353:V353)</f>
        <v>26000</v>
      </c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</row>
    <row r="354" spans="2:35" s="116" customFormat="1" ht="12" hidden="1" customHeight="1" x14ac:dyDescent="0.2">
      <c r="B354" s="103" t="s">
        <v>550</v>
      </c>
      <c r="C354" s="104" t="s">
        <v>551</v>
      </c>
      <c r="D354" s="105"/>
      <c r="E354" s="106">
        <v>22504</v>
      </c>
      <c r="F354" s="106">
        <f t="shared" si="173"/>
        <v>-2504</v>
      </c>
      <c r="G354" s="106">
        <f t="shared" si="174"/>
        <v>20000</v>
      </c>
      <c r="H354" s="106">
        <f t="shared" ref="H354:U354" si="205">+H355+H357</f>
        <v>0</v>
      </c>
      <c r="I354" s="106">
        <f t="shared" si="205"/>
        <v>0</v>
      </c>
      <c r="J354" s="106">
        <f t="shared" si="205"/>
        <v>2000</v>
      </c>
      <c r="K354" s="106">
        <f t="shared" si="205"/>
        <v>0</v>
      </c>
      <c r="L354" s="106">
        <f t="shared" si="205"/>
        <v>4500</v>
      </c>
      <c r="M354" s="106">
        <f t="shared" si="205"/>
        <v>7500</v>
      </c>
      <c r="N354" s="106">
        <f t="shared" si="205"/>
        <v>0</v>
      </c>
      <c r="O354" s="106">
        <f t="shared" si="205"/>
        <v>0</v>
      </c>
      <c r="P354" s="106">
        <f t="shared" si="205"/>
        <v>0</v>
      </c>
      <c r="Q354" s="106">
        <f t="shared" si="205"/>
        <v>0</v>
      </c>
      <c r="R354" s="106">
        <f t="shared" si="205"/>
        <v>0</v>
      </c>
      <c r="S354" s="106">
        <f t="shared" si="205"/>
        <v>0</v>
      </c>
      <c r="T354" s="106">
        <f t="shared" si="205"/>
        <v>0</v>
      </c>
      <c r="U354" s="106">
        <f t="shared" si="205"/>
        <v>0</v>
      </c>
      <c r="V354" s="106">
        <f>+V355+V357</f>
        <v>6000</v>
      </c>
      <c r="W354" s="107">
        <f>+W355+W357</f>
        <v>20000</v>
      </c>
      <c r="X354" s="114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</row>
    <row r="355" spans="2:35" ht="12" hidden="1" customHeight="1" x14ac:dyDescent="0.2">
      <c r="B355" s="96" t="s">
        <v>552</v>
      </c>
      <c r="C355" s="109" t="s">
        <v>64</v>
      </c>
      <c r="D355" s="98"/>
      <c r="E355" s="99">
        <v>22504</v>
      </c>
      <c r="F355" s="99">
        <f t="shared" si="173"/>
        <v>-8504</v>
      </c>
      <c r="G355" s="99">
        <f t="shared" si="174"/>
        <v>14000</v>
      </c>
      <c r="H355" s="99">
        <f t="shared" ref="H355:U355" si="206">+H356</f>
        <v>0</v>
      </c>
      <c r="I355" s="99">
        <f t="shared" si="206"/>
        <v>0</v>
      </c>
      <c r="J355" s="99">
        <f t="shared" si="206"/>
        <v>2000</v>
      </c>
      <c r="K355" s="99">
        <f t="shared" si="206"/>
        <v>0</v>
      </c>
      <c r="L355" s="99">
        <f t="shared" si="206"/>
        <v>4500</v>
      </c>
      <c r="M355" s="99">
        <f t="shared" si="206"/>
        <v>7500</v>
      </c>
      <c r="N355" s="99">
        <f t="shared" si="206"/>
        <v>0</v>
      </c>
      <c r="O355" s="99">
        <f t="shared" si="206"/>
        <v>0</v>
      </c>
      <c r="P355" s="99">
        <f t="shared" si="206"/>
        <v>0</v>
      </c>
      <c r="Q355" s="99">
        <f t="shared" si="206"/>
        <v>0</v>
      </c>
      <c r="R355" s="99">
        <f t="shared" si="206"/>
        <v>0</v>
      </c>
      <c r="S355" s="99">
        <f t="shared" si="206"/>
        <v>0</v>
      </c>
      <c r="T355" s="99">
        <f t="shared" si="206"/>
        <v>0</v>
      </c>
      <c r="U355" s="99">
        <f t="shared" si="206"/>
        <v>0</v>
      </c>
      <c r="V355" s="99">
        <f>+V356</f>
        <v>0</v>
      </c>
      <c r="W355" s="100">
        <f>+W356</f>
        <v>14000</v>
      </c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</row>
    <row r="356" spans="2:35" s="41" customFormat="1" ht="12" hidden="1" customHeight="1" x14ac:dyDescent="0.2">
      <c r="B356" s="111" t="s">
        <v>553</v>
      </c>
      <c r="C356" s="109" t="s">
        <v>554</v>
      </c>
      <c r="D356" s="98"/>
      <c r="E356" s="99">
        <v>22504</v>
      </c>
      <c r="F356" s="99">
        <f t="shared" si="173"/>
        <v>-8504</v>
      </c>
      <c r="G356" s="99">
        <f t="shared" si="174"/>
        <v>14000</v>
      </c>
      <c r="H356" s="99">
        <v>0</v>
      </c>
      <c r="I356" s="99">
        <v>0</v>
      </c>
      <c r="J356" s="99">
        <v>2000</v>
      </c>
      <c r="K356" s="99">
        <v>0</v>
      </c>
      <c r="L356" s="99">
        <v>4500</v>
      </c>
      <c r="M356" s="99">
        <v>7500</v>
      </c>
      <c r="N356" s="99">
        <v>0</v>
      </c>
      <c r="O356" s="99">
        <v>0</v>
      </c>
      <c r="P356" s="99">
        <v>0</v>
      </c>
      <c r="Q356" s="99">
        <v>0</v>
      </c>
      <c r="R356" s="99">
        <v>0</v>
      </c>
      <c r="S356" s="99">
        <v>0</v>
      </c>
      <c r="T356" s="99">
        <v>0</v>
      </c>
      <c r="U356" s="99">
        <v>0</v>
      </c>
      <c r="V356" s="99">
        <v>0</v>
      </c>
      <c r="W356" s="100">
        <f>SUM(H356:V356)</f>
        <v>14000</v>
      </c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</row>
    <row r="357" spans="2:35" ht="12" hidden="1" customHeight="1" x14ac:dyDescent="0.2">
      <c r="B357" s="96" t="s">
        <v>555</v>
      </c>
      <c r="C357" s="109" t="s">
        <v>68</v>
      </c>
      <c r="D357" s="98"/>
      <c r="E357" s="99">
        <v>0</v>
      </c>
      <c r="F357" s="99">
        <f t="shared" si="173"/>
        <v>6000</v>
      </c>
      <c r="G357" s="99">
        <f t="shared" si="174"/>
        <v>6000</v>
      </c>
      <c r="H357" s="99">
        <f t="shared" ref="H357:U357" si="207">+H358</f>
        <v>0</v>
      </c>
      <c r="I357" s="99">
        <f t="shared" si="207"/>
        <v>0</v>
      </c>
      <c r="J357" s="99">
        <f t="shared" si="207"/>
        <v>0</v>
      </c>
      <c r="K357" s="99">
        <f t="shared" si="207"/>
        <v>0</v>
      </c>
      <c r="L357" s="99">
        <f t="shared" si="207"/>
        <v>0</v>
      </c>
      <c r="M357" s="99">
        <f t="shared" si="207"/>
        <v>0</v>
      </c>
      <c r="N357" s="99">
        <f t="shared" si="207"/>
        <v>0</v>
      </c>
      <c r="O357" s="99">
        <f t="shared" si="207"/>
        <v>0</v>
      </c>
      <c r="P357" s="99">
        <f t="shared" si="207"/>
        <v>0</v>
      </c>
      <c r="Q357" s="99">
        <f t="shared" si="207"/>
        <v>0</v>
      </c>
      <c r="R357" s="99">
        <f t="shared" si="207"/>
        <v>0</v>
      </c>
      <c r="S357" s="99">
        <f t="shared" si="207"/>
        <v>0</v>
      </c>
      <c r="T357" s="99">
        <f t="shared" si="207"/>
        <v>0</v>
      </c>
      <c r="U357" s="99">
        <f t="shared" si="207"/>
        <v>0</v>
      </c>
      <c r="V357" s="99">
        <f>+V358</f>
        <v>6000</v>
      </c>
      <c r="W357" s="100">
        <f>+W358</f>
        <v>6000</v>
      </c>
      <c r="X357" s="101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</row>
    <row r="358" spans="2:35" s="41" customFormat="1" hidden="1" x14ac:dyDescent="0.2">
      <c r="B358" s="111" t="s">
        <v>556</v>
      </c>
      <c r="C358" s="109" t="s">
        <v>554</v>
      </c>
      <c r="D358" s="98"/>
      <c r="E358" s="99">
        <v>0</v>
      </c>
      <c r="F358" s="99">
        <f t="shared" si="173"/>
        <v>6000</v>
      </c>
      <c r="G358" s="99">
        <f t="shared" si="174"/>
        <v>6000</v>
      </c>
      <c r="H358" s="99">
        <v>0</v>
      </c>
      <c r="I358" s="99">
        <v>0</v>
      </c>
      <c r="J358" s="99">
        <v>0</v>
      </c>
      <c r="K358" s="99">
        <v>0</v>
      </c>
      <c r="L358" s="99">
        <v>0</v>
      </c>
      <c r="M358" s="99">
        <v>0</v>
      </c>
      <c r="N358" s="99">
        <v>0</v>
      </c>
      <c r="O358" s="99">
        <v>0</v>
      </c>
      <c r="P358" s="99">
        <v>0</v>
      </c>
      <c r="Q358" s="99">
        <v>0</v>
      </c>
      <c r="R358" s="99">
        <v>0</v>
      </c>
      <c r="S358" s="99">
        <v>0</v>
      </c>
      <c r="T358" s="99">
        <v>0</v>
      </c>
      <c r="U358" s="99">
        <v>0</v>
      </c>
      <c r="V358" s="99">
        <v>6000</v>
      </c>
      <c r="W358" s="100">
        <f>SUM(H358:V358)</f>
        <v>6000</v>
      </c>
      <c r="X358" s="117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</row>
    <row r="359" spans="2:35" s="116" customFormat="1" ht="12" hidden="1" customHeight="1" x14ac:dyDescent="0.2">
      <c r="B359" s="103" t="s">
        <v>557</v>
      </c>
      <c r="C359" s="104" t="s">
        <v>558</v>
      </c>
      <c r="D359" s="105"/>
      <c r="E359" s="106">
        <v>414642.08</v>
      </c>
      <c r="F359" s="106">
        <f t="shared" ref="F359:F376" si="208">+G359-E359</f>
        <v>345957.92</v>
      </c>
      <c r="G359" s="106">
        <f t="shared" ref="G359:G376" si="209">+W359</f>
        <v>760600</v>
      </c>
      <c r="H359" s="106">
        <f t="shared" ref="H359:U359" si="210">+H360+H362+H364+H366</f>
        <v>3100</v>
      </c>
      <c r="I359" s="106">
        <f t="shared" si="210"/>
        <v>0</v>
      </c>
      <c r="J359" s="106">
        <f t="shared" si="210"/>
        <v>0</v>
      </c>
      <c r="K359" s="106">
        <f t="shared" si="210"/>
        <v>0</v>
      </c>
      <c r="L359" s="106">
        <f t="shared" si="210"/>
        <v>1500</v>
      </c>
      <c r="M359" s="106">
        <f t="shared" si="210"/>
        <v>0</v>
      </c>
      <c r="N359" s="106">
        <f t="shared" si="210"/>
        <v>0</v>
      </c>
      <c r="O359" s="106">
        <f t="shared" si="210"/>
        <v>0</v>
      </c>
      <c r="P359" s="106">
        <f t="shared" si="210"/>
        <v>0</v>
      </c>
      <c r="Q359" s="106">
        <f t="shared" si="210"/>
        <v>0</v>
      </c>
      <c r="R359" s="106">
        <f t="shared" si="210"/>
        <v>682000</v>
      </c>
      <c r="S359" s="106">
        <f t="shared" si="210"/>
        <v>0</v>
      </c>
      <c r="T359" s="106">
        <f t="shared" si="210"/>
        <v>0</v>
      </c>
      <c r="U359" s="106">
        <f t="shared" si="210"/>
        <v>0</v>
      </c>
      <c r="V359" s="106">
        <f>+V360+V362+V364+V366</f>
        <v>74000</v>
      </c>
      <c r="W359" s="107">
        <f>+W360+W362+W364+W366</f>
        <v>760600</v>
      </c>
      <c r="X359" s="114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</row>
    <row r="360" spans="2:35" ht="12" hidden="1" customHeight="1" x14ac:dyDescent="0.2">
      <c r="B360" s="96" t="s">
        <v>559</v>
      </c>
      <c r="C360" s="109" t="s">
        <v>64</v>
      </c>
      <c r="D360" s="98"/>
      <c r="E360" s="99">
        <v>414642.08</v>
      </c>
      <c r="F360" s="99">
        <f t="shared" si="208"/>
        <v>-147027.04000000004</v>
      </c>
      <c r="G360" s="99">
        <f t="shared" si="209"/>
        <v>267615.03999999998</v>
      </c>
      <c r="H360" s="99">
        <f t="shared" ref="H360:U360" si="211">+H361</f>
        <v>3100</v>
      </c>
      <c r="I360" s="99">
        <f t="shared" si="211"/>
        <v>0</v>
      </c>
      <c r="J360" s="99">
        <f t="shared" si="211"/>
        <v>0</v>
      </c>
      <c r="K360" s="99">
        <f t="shared" si="211"/>
        <v>0</v>
      </c>
      <c r="L360" s="99">
        <f t="shared" si="211"/>
        <v>1500</v>
      </c>
      <c r="M360" s="99">
        <f t="shared" si="211"/>
        <v>0</v>
      </c>
      <c r="N360" s="99">
        <f t="shared" si="211"/>
        <v>0</v>
      </c>
      <c r="O360" s="99">
        <f t="shared" si="211"/>
        <v>0</v>
      </c>
      <c r="P360" s="99">
        <f t="shared" si="211"/>
        <v>0</v>
      </c>
      <c r="Q360" s="99">
        <f t="shared" si="211"/>
        <v>0</v>
      </c>
      <c r="R360" s="99">
        <f t="shared" si="211"/>
        <v>263015.03999999998</v>
      </c>
      <c r="S360" s="99">
        <f t="shared" si="211"/>
        <v>0</v>
      </c>
      <c r="T360" s="99">
        <f t="shared" si="211"/>
        <v>0</v>
      </c>
      <c r="U360" s="99">
        <f t="shared" si="211"/>
        <v>0</v>
      </c>
      <c r="V360" s="99">
        <f>+V361</f>
        <v>0</v>
      </c>
      <c r="W360" s="100">
        <f>+W361</f>
        <v>267615.03999999998</v>
      </c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</row>
    <row r="361" spans="2:35" s="41" customFormat="1" ht="12" hidden="1" customHeight="1" x14ac:dyDescent="0.2">
      <c r="B361" s="111" t="s">
        <v>560</v>
      </c>
      <c r="C361" s="109" t="s">
        <v>561</v>
      </c>
      <c r="D361" s="98"/>
      <c r="E361" s="99">
        <v>414642.08</v>
      </c>
      <c r="F361" s="99">
        <f t="shared" si="208"/>
        <v>-147027.04000000004</v>
      </c>
      <c r="G361" s="99">
        <f t="shared" si="209"/>
        <v>267615.03999999998</v>
      </c>
      <c r="H361" s="99">
        <v>3100</v>
      </c>
      <c r="I361" s="99">
        <v>0</v>
      </c>
      <c r="J361" s="99">
        <v>0</v>
      </c>
      <c r="K361" s="99">
        <v>0</v>
      </c>
      <c r="L361" s="99">
        <v>1500</v>
      </c>
      <c r="M361" s="99">
        <v>0</v>
      </c>
      <c r="N361" s="99">
        <v>0</v>
      </c>
      <c r="O361" s="99">
        <v>0</v>
      </c>
      <c r="P361" s="99">
        <v>0</v>
      </c>
      <c r="Q361" s="99">
        <v>0</v>
      </c>
      <c r="R361" s="99">
        <f>532000-368984.96+100000</f>
        <v>263015.03999999998</v>
      </c>
      <c r="S361" s="99">
        <v>0</v>
      </c>
      <c r="T361" s="99">
        <v>0</v>
      </c>
      <c r="U361" s="99">
        <v>0</v>
      </c>
      <c r="V361" s="99">
        <v>0</v>
      </c>
      <c r="W361" s="100">
        <f>SUM(H361:V361)</f>
        <v>267615.03999999998</v>
      </c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</row>
    <row r="362" spans="2:35" s="41" customFormat="1" ht="12" hidden="1" customHeight="1" x14ac:dyDescent="0.2">
      <c r="B362" s="96" t="s">
        <v>562</v>
      </c>
      <c r="C362" s="109" t="s">
        <v>468</v>
      </c>
      <c r="D362" s="98"/>
      <c r="E362" s="99">
        <v>0</v>
      </c>
      <c r="F362" s="99">
        <f t="shared" si="208"/>
        <v>0</v>
      </c>
      <c r="G362" s="99">
        <f t="shared" si="209"/>
        <v>0</v>
      </c>
      <c r="H362" s="99">
        <f t="shared" ref="H362:U362" si="212">+H363</f>
        <v>0</v>
      </c>
      <c r="I362" s="99">
        <f t="shared" si="212"/>
        <v>0</v>
      </c>
      <c r="J362" s="99">
        <f t="shared" si="212"/>
        <v>0</v>
      </c>
      <c r="K362" s="99">
        <f t="shared" si="212"/>
        <v>0</v>
      </c>
      <c r="L362" s="99">
        <f t="shared" si="212"/>
        <v>0</v>
      </c>
      <c r="M362" s="99">
        <f t="shared" si="212"/>
        <v>0</v>
      </c>
      <c r="N362" s="99">
        <f t="shared" si="212"/>
        <v>0</v>
      </c>
      <c r="O362" s="99">
        <f t="shared" si="212"/>
        <v>0</v>
      </c>
      <c r="P362" s="99">
        <f t="shared" si="212"/>
        <v>0</v>
      </c>
      <c r="Q362" s="99">
        <f t="shared" si="212"/>
        <v>0</v>
      </c>
      <c r="R362" s="99">
        <f t="shared" si="212"/>
        <v>0</v>
      </c>
      <c r="S362" s="99">
        <f t="shared" si="212"/>
        <v>0</v>
      </c>
      <c r="T362" s="99">
        <f t="shared" si="212"/>
        <v>0</v>
      </c>
      <c r="U362" s="99">
        <f t="shared" si="212"/>
        <v>0</v>
      </c>
      <c r="V362" s="99">
        <f>+V363</f>
        <v>0</v>
      </c>
      <c r="W362" s="100">
        <f>+W363</f>
        <v>0</v>
      </c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</row>
    <row r="363" spans="2:35" s="41" customFormat="1" ht="12" hidden="1" customHeight="1" x14ac:dyDescent="0.2">
      <c r="B363" s="111" t="s">
        <v>563</v>
      </c>
      <c r="C363" s="109" t="s">
        <v>561</v>
      </c>
      <c r="D363" s="98"/>
      <c r="E363" s="99">
        <v>0</v>
      </c>
      <c r="F363" s="99">
        <f t="shared" si="208"/>
        <v>0</v>
      </c>
      <c r="G363" s="99">
        <f t="shared" si="209"/>
        <v>0</v>
      </c>
      <c r="H363" s="99">
        <v>0</v>
      </c>
      <c r="I363" s="99">
        <v>0</v>
      </c>
      <c r="J363" s="99">
        <v>0</v>
      </c>
      <c r="K363" s="99">
        <v>0</v>
      </c>
      <c r="L363" s="99">
        <v>0</v>
      </c>
      <c r="M363" s="99">
        <v>0</v>
      </c>
      <c r="N363" s="99">
        <v>0</v>
      </c>
      <c r="O363" s="99">
        <v>0</v>
      </c>
      <c r="P363" s="99">
        <v>0</v>
      </c>
      <c r="Q363" s="99">
        <v>0</v>
      </c>
      <c r="R363" s="99">
        <v>0</v>
      </c>
      <c r="S363" s="99">
        <v>0</v>
      </c>
      <c r="T363" s="99">
        <v>0</v>
      </c>
      <c r="U363" s="99">
        <v>0</v>
      </c>
      <c r="V363" s="99">
        <v>0</v>
      </c>
      <c r="W363" s="100">
        <f>SUM(H363:V363)</f>
        <v>0</v>
      </c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</row>
    <row r="364" spans="2:35" s="41" customFormat="1" ht="12" hidden="1" customHeight="1" x14ac:dyDescent="0.2">
      <c r="B364" s="96" t="s">
        <v>564</v>
      </c>
      <c r="C364" s="109" t="s">
        <v>68</v>
      </c>
      <c r="D364" s="98"/>
      <c r="E364" s="99">
        <v>0</v>
      </c>
      <c r="F364" s="99">
        <f t="shared" si="208"/>
        <v>74000</v>
      </c>
      <c r="G364" s="99">
        <f t="shared" si="209"/>
        <v>74000</v>
      </c>
      <c r="H364" s="99">
        <f t="shared" ref="H364:U364" si="213">+H365</f>
        <v>0</v>
      </c>
      <c r="I364" s="99">
        <f t="shared" si="213"/>
        <v>0</v>
      </c>
      <c r="J364" s="99">
        <f t="shared" si="213"/>
        <v>0</v>
      </c>
      <c r="K364" s="99">
        <f t="shared" si="213"/>
        <v>0</v>
      </c>
      <c r="L364" s="99">
        <f t="shared" si="213"/>
        <v>0</v>
      </c>
      <c r="M364" s="99">
        <f t="shared" si="213"/>
        <v>0</v>
      </c>
      <c r="N364" s="99">
        <f t="shared" si="213"/>
        <v>0</v>
      </c>
      <c r="O364" s="99">
        <f t="shared" si="213"/>
        <v>0</v>
      </c>
      <c r="P364" s="99">
        <f t="shared" si="213"/>
        <v>0</v>
      </c>
      <c r="Q364" s="99">
        <f t="shared" si="213"/>
        <v>0</v>
      </c>
      <c r="R364" s="99">
        <f t="shared" si="213"/>
        <v>0</v>
      </c>
      <c r="S364" s="99">
        <f t="shared" si="213"/>
        <v>0</v>
      </c>
      <c r="T364" s="99">
        <f t="shared" si="213"/>
        <v>0</v>
      </c>
      <c r="U364" s="99">
        <f t="shared" si="213"/>
        <v>0</v>
      </c>
      <c r="V364" s="99">
        <f>+V365</f>
        <v>74000</v>
      </c>
      <c r="W364" s="100">
        <f>+W365</f>
        <v>74000</v>
      </c>
      <c r="X364" s="117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</row>
    <row r="365" spans="2:35" s="41" customFormat="1" ht="12" hidden="1" customHeight="1" x14ac:dyDescent="0.2">
      <c r="B365" s="111" t="s">
        <v>565</v>
      </c>
      <c r="C365" s="109" t="s">
        <v>561</v>
      </c>
      <c r="D365" s="98"/>
      <c r="E365" s="99">
        <v>0</v>
      </c>
      <c r="F365" s="99">
        <f t="shared" si="208"/>
        <v>74000</v>
      </c>
      <c r="G365" s="99">
        <f t="shared" si="209"/>
        <v>74000</v>
      </c>
      <c r="H365" s="99">
        <v>0</v>
      </c>
      <c r="I365" s="99">
        <v>0</v>
      </c>
      <c r="J365" s="99">
        <v>0</v>
      </c>
      <c r="K365" s="99">
        <v>0</v>
      </c>
      <c r="L365" s="99">
        <v>0</v>
      </c>
      <c r="M365" s="99">
        <v>0</v>
      </c>
      <c r="N365" s="99">
        <v>0</v>
      </c>
      <c r="O365" s="99">
        <v>0</v>
      </c>
      <c r="P365" s="99">
        <v>0</v>
      </c>
      <c r="Q365" s="99">
        <v>0</v>
      </c>
      <c r="R365" s="99">
        <v>0</v>
      </c>
      <c r="S365" s="99">
        <v>0</v>
      </c>
      <c r="T365" s="99">
        <v>0</v>
      </c>
      <c r="U365" s="99">
        <v>0</v>
      </c>
      <c r="V365" s="99">
        <v>74000</v>
      </c>
      <c r="W365" s="100">
        <f>SUM(H365:V365)</f>
        <v>74000</v>
      </c>
      <c r="X365" s="117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</row>
    <row r="366" spans="2:35" s="41" customFormat="1" ht="12" hidden="1" customHeight="1" x14ac:dyDescent="0.2">
      <c r="B366" s="96" t="s">
        <v>566</v>
      </c>
      <c r="C366" s="109" t="s">
        <v>72</v>
      </c>
      <c r="D366" s="98"/>
      <c r="E366" s="99">
        <v>0</v>
      </c>
      <c r="F366" s="99">
        <f t="shared" si="208"/>
        <v>418984.96000000002</v>
      </c>
      <c r="G366" s="99">
        <f t="shared" si="209"/>
        <v>418984.96000000002</v>
      </c>
      <c r="H366" s="99">
        <f t="shared" ref="H366:U366" si="214">+H367</f>
        <v>0</v>
      </c>
      <c r="I366" s="99">
        <f t="shared" si="214"/>
        <v>0</v>
      </c>
      <c r="J366" s="99">
        <f t="shared" si="214"/>
        <v>0</v>
      </c>
      <c r="K366" s="99">
        <f t="shared" si="214"/>
        <v>0</v>
      </c>
      <c r="L366" s="99">
        <f t="shared" si="214"/>
        <v>0</v>
      </c>
      <c r="M366" s="99">
        <f t="shared" si="214"/>
        <v>0</v>
      </c>
      <c r="N366" s="99">
        <f t="shared" si="214"/>
        <v>0</v>
      </c>
      <c r="O366" s="99">
        <f t="shared" si="214"/>
        <v>0</v>
      </c>
      <c r="P366" s="99">
        <f t="shared" si="214"/>
        <v>0</v>
      </c>
      <c r="Q366" s="99">
        <f t="shared" si="214"/>
        <v>0</v>
      </c>
      <c r="R366" s="99">
        <f t="shared" si="214"/>
        <v>418984.96000000002</v>
      </c>
      <c r="S366" s="99">
        <f t="shared" si="214"/>
        <v>0</v>
      </c>
      <c r="T366" s="99">
        <f t="shared" si="214"/>
        <v>0</v>
      </c>
      <c r="U366" s="99">
        <f t="shared" si="214"/>
        <v>0</v>
      </c>
      <c r="V366" s="99">
        <f>+V367</f>
        <v>0</v>
      </c>
      <c r="W366" s="100">
        <f>+W367</f>
        <v>418984.96000000002</v>
      </c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</row>
    <row r="367" spans="2:35" s="41" customFormat="1" hidden="1" x14ac:dyDescent="0.2">
      <c r="B367" s="111" t="s">
        <v>567</v>
      </c>
      <c r="C367" s="109" t="s">
        <v>561</v>
      </c>
      <c r="D367" s="98"/>
      <c r="E367" s="99">
        <v>0</v>
      </c>
      <c r="F367" s="99">
        <f t="shared" si="208"/>
        <v>418984.96000000002</v>
      </c>
      <c r="G367" s="99">
        <f t="shared" si="209"/>
        <v>418984.96000000002</v>
      </c>
      <c r="H367" s="99">
        <v>0</v>
      </c>
      <c r="I367" s="99">
        <v>0</v>
      </c>
      <c r="J367" s="99">
        <v>0</v>
      </c>
      <c r="K367" s="99">
        <v>0</v>
      </c>
      <c r="L367" s="99">
        <v>0</v>
      </c>
      <c r="M367" s="99">
        <v>0</v>
      </c>
      <c r="N367" s="99">
        <v>0</v>
      </c>
      <c r="O367" s="99">
        <v>0</v>
      </c>
      <c r="P367" s="99">
        <v>0</v>
      </c>
      <c r="Q367" s="99">
        <v>0</v>
      </c>
      <c r="R367" s="99">
        <f>368984.96+50000</f>
        <v>418984.96000000002</v>
      </c>
      <c r="S367" s="99">
        <v>0</v>
      </c>
      <c r="T367" s="99">
        <v>0</v>
      </c>
      <c r="U367" s="99">
        <v>0</v>
      </c>
      <c r="V367" s="99">
        <v>0</v>
      </c>
      <c r="W367" s="100">
        <f>SUM(H367:V367)</f>
        <v>418984.96000000002</v>
      </c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</row>
    <row r="368" spans="2:35" s="116" customFormat="1" ht="12" hidden="1" customHeight="1" x14ac:dyDescent="0.2">
      <c r="B368" s="103" t="s">
        <v>568</v>
      </c>
      <c r="C368" s="104" t="s">
        <v>569</v>
      </c>
      <c r="D368" s="105"/>
      <c r="E368" s="106">
        <v>0</v>
      </c>
      <c r="F368" s="106">
        <f t="shared" si="208"/>
        <v>10000</v>
      </c>
      <c r="G368" s="106">
        <f t="shared" si="209"/>
        <v>10000</v>
      </c>
      <c r="H368" s="106">
        <f>+H369+H371</f>
        <v>0</v>
      </c>
      <c r="I368" s="106">
        <f t="shared" ref="I368:W368" si="215">+I369+I371</f>
        <v>0</v>
      </c>
      <c r="J368" s="106">
        <f t="shared" si="215"/>
        <v>0</v>
      </c>
      <c r="K368" s="106">
        <f t="shared" si="215"/>
        <v>0</v>
      </c>
      <c r="L368" s="106">
        <f t="shared" si="215"/>
        <v>0</v>
      </c>
      <c r="M368" s="106">
        <f t="shared" si="215"/>
        <v>0</v>
      </c>
      <c r="N368" s="106">
        <f t="shared" si="215"/>
        <v>0</v>
      </c>
      <c r="O368" s="106">
        <f t="shared" si="215"/>
        <v>0</v>
      </c>
      <c r="P368" s="106">
        <f t="shared" si="215"/>
        <v>0</v>
      </c>
      <c r="Q368" s="106">
        <f t="shared" si="215"/>
        <v>0</v>
      </c>
      <c r="R368" s="106">
        <f t="shared" si="215"/>
        <v>0</v>
      </c>
      <c r="S368" s="106">
        <f t="shared" si="215"/>
        <v>0</v>
      </c>
      <c r="T368" s="106">
        <f t="shared" si="215"/>
        <v>0</v>
      </c>
      <c r="U368" s="106">
        <f t="shared" si="215"/>
        <v>0</v>
      </c>
      <c r="V368" s="106">
        <f t="shared" si="215"/>
        <v>10000</v>
      </c>
      <c r="W368" s="107">
        <f t="shared" si="215"/>
        <v>10000</v>
      </c>
      <c r="X368" s="114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</row>
    <row r="369" spans="2:35" ht="12" hidden="1" customHeight="1" x14ac:dyDescent="0.2">
      <c r="B369" s="96" t="s">
        <v>570</v>
      </c>
      <c r="C369" s="109" t="s">
        <v>64</v>
      </c>
      <c r="D369" s="98"/>
      <c r="E369" s="99">
        <v>0</v>
      </c>
      <c r="F369" s="99">
        <f t="shared" si="208"/>
        <v>0</v>
      </c>
      <c r="G369" s="99">
        <f t="shared" si="209"/>
        <v>0</v>
      </c>
      <c r="H369" s="99">
        <f t="shared" ref="H369:U371" si="216">+H370</f>
        <v>0</v>
      </c>
      <c r="I369" s="99">
        <f t="shared" si="216"/>
        <v>0</v>
      </c>
      <c r="J369" s="99">
        <f t="shared" si="216"/>
        <v>0</v>
      </c>
      <c r="K369" s="99">
        <f t="shared" si="216"/>
        <v>0</v>
      </c>
      <c r="L369" s="99">
        <f t="shared" si="216"/>
        <v>0</v>
      </c>
      <c r="M369" s="99">
        <f t="shared" si="216"/>
        <v>0</v>
      </c>
      <c r="N369" s="99">
        <f t="shared" si="216"/>
        <v>0</v>
      </c>
      <c r="O369" s="99">
        <f t="shared" si="216"/>
        <v>0</v>
      </c>
      <c r="P369" s="99">
        <f t="shared" si="216"/>
        <v>0</v>
      </c>
      <c r="Q369" s="99">
        <f t="shared" si="216"/>
        <v>0</v>
      </c>
      <c r="R369" s="99">
        <f t="shared" si="216"/>
        <v>0</v>
      </c>
      <c r="S369" s="99">
        <f t="shared" si="216"/>
        <v>0</v>
      </c>
      <c r="T369" s="99">
        <f t="shared" si="216"/>
        <v>0</v>
      </c>
      <c r="U369" s="99">
        <f t="shared" si="216"/>
        <v>0</v>
      </c>
      <c r="V369" s="99">
        <f>+V370</f>
        <v>0</v>
      </c>
      <c r="W369" s="100">
        <f>+W370</f>
        <v>0</v>
      </c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</row>
    <row r="370" spans="2:35" ht="12" hidden="1" customHeight="1" x14ac:dyDescent="0.2">
      <c r="B370" s="111" t="s">
        <v>571</v>
      </c>
      <c r="C370" s="109" t="s">
        <v>572</v>
      </c>
      <c r="D370" s="98"/>
      <c r="E370" s="99">
        <v>0</v>
      </c>
      <c r="F370" s="99">
        <f t="shared" si="208"/>
        <v>0</v>
      </c>
      <c r="G370" s="99">
        <f t="shared" si="209"/>
        <v>0</v>
      </c>
      <c r="H370" s="99">
        <v>0</v>
      </c>
      <c r="I370" s="99">
        <v>0</v>
      </c>
      <c r="J370" s="99">
        <v>0</v>
      </c>
      <c r="K370" s="99">
        <v>0</v>
      </c>
      <c r="L370" s="99">
        <v>0</v>
      </c>
      <c r="M370" s="99">
        <v>0</v>
      </c>
      <c r="N370" s="99">
        <v>0</v>
      </c>
      <c r="O370" s="99">
        <v>0</v>
      </c>
      <c r="P370" s="99">
        <v>0</v>
      </c>
      <c r="Q370" s="99">
        <v>0</v>
      </c>
      <c r="R370" s="99">
        <v>0</v>
      </c>
      <c r="S370" s="99">
        <v>0</v>
      </c>
      <c r="T370" s="99">
        <v>0</v>
      </c>
      <c r="U370" s="99">
        <v>0</v>
      </c>
      <c r="V370" s="99">
        <v>0</v>
      </c>
      <c r="W370" s="100">
        <f>SUM(H370:V370)</f>
        <v>0</v>
      </c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</row>
    <row r="371" spans="2:35" ht="12" hidden="1" customHeight="1" x14ac:dyDescent="0.2">
      <c r="B371" s="96" t="s">
        <v>573</v>
      </c>
      <c r="C371" s="109" t="s">
        <v>68</v>
      </c>
      <c r="D371" s="98"/>
      <c r="E371" s="99">
        <v>0</v>
      </c>
      <c r="F371" s="99">
        <f t="shared" si="208"/>
        <v>10000</v>
      </c>
      <c r="G371" s="99">
        <f t="shared" si="209"/>
        <v>10000</v>
      </c>
      <c r="H371" s="99">
        <f t="shared" si="216"/>
        <v>0</v>
      </c>
      <c r="I371" s="99">
        <f t="shared" si="216"/>
        <v>0</v>
      </c>
      <c r="J371" s="99">
        <f t="shared" si="216"/>
        <v>0</v>
      </c>
      <c r="K371" s="99">
        <f t="shared" si="216"/>
        <v>0</v>
      </c>
      <c r="L371" s="99">
        <f t="shared" si="216"/>
        <v>0</v>
      </c>
      <c r="M371" s="99">
        <f t="shared" si="216"/>
        <v>0</v>
      </c>
      <c r="N371" s="99">
        <f t="shared" si="216"/>
        <v>0</v>
      </c>
      <c r="O371" s="99">
        <f t="shared" si="216"/>
        <v>0</v>
      </c>
      <c r="P371" s="99">
        <f t="shared" si="216"/>
        <v>0</v>
      </c>
      <c r="Q371" s="99">
        <f t="shared" si="216"/>
        <v>0</v>
      </c>
      <c r="R371" s="99">
        <f t="shared" si="216"/>
        <v>0</v>
      </c>
      <c r="S371" s="99">
        <f t="shared" si="216"/>
        <v>0</v>
      </c>
      <c r="T371" s="99">
        <f t="shared" si="216"/>
        <v>0</v>
      </c>
      <c r="U371" s="99">
        <f t="shared" si="216"/>
        <v>0</v>
      </c>
      <c r="V371" s="99">
        <f>+V372</f>
        <v>10000</v>
      </c>
      <c r="W371" s="100">
        <f>+W372</f>
        <v>10000</v>
      </c>
      <c r="X371" s="101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</row>
    <row r="372" spans="2:35" ht="12" hidden="1" customHeight="1" x14ac:dyDescent="0.2">
      <c r="B372" s="111" t="s">
        <v>574</v>
      </c>
      <c r="C372" s="109" t="s">
        <v>572</v>
      </c>
      <c r="D372" s="98"/>
      <c r="E372" s="99">
        <v>0</v>
      </c>
      <c r="F372" s="99">
        <f t="shared" si="208"/>
        <v>10000</v>
      </c>
      <c r="G372" s="99">
        <f t="shared" si="209"/>
        <v>10000</v>
      </c>
      <c r="H372" s="99">
        <v>0</v>
      </c>
      <c r="I372" s="99">
        <v>0</v>
      </c>
      <c r="J372" s="99">
        <v>0</v>
      </c>
      <c r="K372" s="99">
        <v>0</v>
      </c>
      <c r="L372" s="99">
        <v>0</v>
      </c>
      <c r="M372" s="99">
        <v>0</v>
      </c>
      <c r="N372" s="99">
        <v>0</v>
      </c>
      <c r="O372" s="99">
        <v>0</v>
      </c>
      <c r="P372" s="99">
        <v>0</v>
      </c>
      <c r="Q372" s="99">
        <v>0</v>
      </c>
      <c r="R372" s="99">
        <v>0</v>
      </c>
      <c r="S372" s="99">
        <v>0</v>
      </c>
      <c r="T372" s="99">
        <v>0</v>
      </c>
      <c r="U372" s="99">
        <v>0</v>
      </c>
      <c r="V372" s="99">
        <v>10000</v>
      </c>
      <c r="W372" s="100">
        <f>SUM(H372:V372)</f>
        <v>10000</v>
      </c>
      <c r="X372" s="101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</row>
    <row r="373" spans="2:35" s="116" customFormat="1" ht="12" hidden="1" customHeight="1" x14ac:dyDescent="0.2">
      <c r="B373" s="103" t="s">
        <v>575</v>
      </c>
      <c r="C373" s="104" t="s">
        <v>576</v>
      </c>
      <c r="D373" s="105"/>
      <c r="E373" s="106">
        <v>111352</v>
      </c>
      <c r="F373" s="106">
        <f t="shared" si="208"/>
        <v>-61352</v>
      </c>
      <c r="G373" s="106">
        <f t="shared" si="209"/>
        <v>50000</v>
      </c>
      <c r="H373" s="106">
        <f t="shared" ref="H373:U373" si="217">+H374+H380</f>
        <v>0</v>
      </c>
      <c r="I373" s="106">
        <f t="shared" si="217"/>
        <v>0</v>
      </c>
      <c r="J373" s="106">
        <f t="shared" si="217"/>
        <v>0</v>
      </c>
      <c r="K373" s="106">
        <f t="shared" si="217"/>
        <v>0</v>
      </c>
      <c r="L373" s="106">
        <f t="shared" si="217"/>
        <v>0</v>
      </c>
      <c r="M373" s="106">
        <f t="shared" si="217"/>
        <v>4000</v>
      </c>
      <c r="N373" s="106">
        <f t="shared" si="217"/>
        <v>3000</v>
      </c>
      <c r="O373" s="106">
        <f t="shared" si="217"/>
        <v>0</v>
      </c>
      <c r="P373" s="106">
        <f t="shared" si="217"/>
        <v>0</v>
      </c>
      <c r="Q373" s="106">
        <f t="shared" si="217"/>
        <v>0</v>
      </c>
      <c r="R373" s="106">
        <f t="shared" si="217"/>
        <v>43000</v>
      </c>
      <c r="S373" s="106">
        <f t="shared" si="217"/>
        <v>0</v>
      </c>
      <c r="T373" s="106">
        <f t="shared" si="217"/>
        <v>0</v>
      </c>
      <c r="U373" s="106">
        <f t="shared" si="217"/>
        <v>0</v>
      </c>
      <c r="V373" s="106">
        <f>+V374+V380</f>
        <v>0</v>
      </c>
      <c r="W373" s="107">
        <f>+W374+W380</f>
        <v>50000</v>
      </c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</row>
    <row r="374" spans="2:35" ht="12" hidden="1" customHeight="1" x14ac:dyDescent="0.2">
      <c r="B374" s="96" t="s">
        <v>577</v>
      </c>
      <c r="C374" s="109" t="s">
        <v>64</v>
      </c>
      <c r="D374" s="98"/>
      <c r="E374" s="99">
        <v>111352</v>
      </c>
      <c r="F374" s="99">
        <f t="shared" si="208"/>
        <v>-61352</v>
      </c>
      <c r="G374" s="99">
        <f t="shared" si="209"/>
        <v>50000</v>
      </c>
      <c r="H374" s="99">
        <f t="shared" ref="H374:Q374" si="218">+H375+H378+H379+H376+H377</f>
        <v>0</v>
      </c>
      <c r="I374" s="99">
        <f t="shared" si="218"/>
        <v>0</v>
      </c>
      <c r="J374" s="99">
        <f t="shared" si="218"/>
        <v>0</v>
      </c>
      <c r="K374" s="99">
        <f t="shared" si="218"/>
        <v>0</v>
      </c>
      <c r="L374" s="99">
        <f t="shared" si="218"/>
        <v>0</v>
      </c>
      <c r="M374" s="99">
        <f t="shared" si="218"/>
        <v>4000</v>
      </c>
      <c r="N374" s="99">
        <f t="shared" si="218"/>
        <v>3000</v>
      </c>
      <c r="O374" s="99">
        <f t="shared" si="218"/>
        <v>0</v>
      </c>
      <c r="P374" s="99">
        <f t="shared" si="218"/>
        <v>0</v>
      </c>
      <c r="Q374" s="99">
        <f t="shared" si="218"/>
        <v>0</v>
      </c>
      <c r="R374" s="99">
        <f>+R375+R378+R379+R376+R377</f>
        <v>43000</v>
      </c>
      <c r="S374" s="99">
        <f t="shared" ref="S374:W374" si="219">+S375+S378+S379+S376+S377</f>
        <v>0</v>
      </c>
      <c r="T374" s="99">
        <f t="shared" si="219"/>
        <v>0</v>
      </c>
      <c r="U374" s="99">
        <f t="shared" si="219"/>
        <v>0</v>
      </c>
      <c r="V374" s="99">
        <f t="shared" si="219"/>
        <v>0</v>
      </c>
      <c r="W374" s="100">
        <f t="shared" si="219"/>
        <v>50000</v>
      </c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</row>
    <row r="375" spans="2:35" s="41" customFormat="1" ht="12" hidden="1" customHeight="1" x14ac:dyDescent="0.2">
      <c r="B375" s="111" t="s">
        <v>578</v>
      </c>
      <c r="C375" s="109" t="s">
        <v>579</v>
      </c>
      <c r="D375" s="98"/>
      <c r="E375" s="99">
        <v>52844</v>
      </c>
      <c r="F375" s="99">
        <f t="shared" si="208"/>
        <v>-50344</v>
      </c>
      <c r="G375" s="99">
        <f t="shared" si="209"/>
        <v>2500</v>
      </c>
      <c r="H375" s="99">
        <v>0</v>
      </c>
      <c r="I375" s="99">
        <v>0</v>
      </c>
      <c r="J375" s="99">
        <v>0</v>
      </c>
      <c r="K375" s="99">
        <v>0</v>
      </c>
      <c r="L375" s="99">
        <v>0</v>
      </c>
      <c r="M375" s="99">
        <v>2500</v>
      </c>
      <c r="N375" s="99">
        <v>0</v>
      </c>
      <c r="O375" s="99">
        <v>0</v>
      </c>
      <c r="P375" s="99">
        <v>0</v>
      </c>
      <c r="Q375" s="99">
        <v>0</v>
      </c>
      <c r="R375" s="99">
        <v>0</v>
      </c>
      <c r="S375" s="99">
        <v>0</v>
      </c>
      <c r="T375" s="99">
        <v>0</v>
      </c>
      <c r="U375" s="99">
        <v>0</v>
      </c>
      <c r="V375" s="99">
        <v>0</v>
      </c>
      <c r="W375" s="100">
        <f t="shared" ref="W375:W379" si="220">SUM(H375:V375)</f>
        <v>2500</v>
      </c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</row>
    <row r="376" spans="2:35" s="41" customFormat="1" ht="12" hidden="1" customHeight="1" x14ac:dyDescent="0.2">
      <c r="B376" s="111" t="s">
        <v>580</v>
      </c>
      <c r="C376" s="109" t="s">
        <v>581</v>
      </c>
      <c r="D376" s="98"/>
      <c r="E376" s="99">
        <v>52844</v>
      </c>
      <c r="F376" s="99">
        <f t="shared" si="208"/>
        <v>-50844</v>
      </c>
      <c r="G376" s="99">
        <f t="shared" si="209"/>
        <v>2000</v>
      </c>
      <c r="H376" s="99">
        <v>0</v>
      </c>
      <c r="I376" s="99">
        <v>0</v>
      </c>
      <c r="J376" s="99">
        <v>0</v>
      </c>
      <c r="K376" s="99">
        <v>0</v>
      </c>
      <c r="L376" s="99">
        <v>0</v>
      </c>
      <c r="M376" s="99">
        <v>0</v>
      </c>
      <c r="N376" s="99">
        <v>0</v>
      </c>
      <c r="O376" s="99">
        <v>0</v>
      </c>
      <c r="P376" s="99">
        <v>0</v>
      </c>
      <c r="Q376" s="99">
        <v>0</v>
      </c>
      <c r="R376" s="99">
        <v>2000</v>
      </c>
      <c r="S376" s="99">
        <v>0</v>
      </c>
      <c r="T376" s="99">
        <v>0</v>
      </c>
      <c r="U376" s="99">
        <v>0</v>
      </c>
      <c r="V376" s="99">
        <v>0</v>
      </c>
      <c r="W376" s="100">
        <f t="shared" si="220"/>
        <v>2000</v>
      </c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</row>
    <row r="377" spans="2:35" s="41" customFormat="1" ht="12" hidden="1" customHeight="1" x14ac:dyDescent="0.2">
      <c r="B377" s="111" t="s">
        <v>580</v>
      </c>
      <c r="C377" s="109" t="s">
        <v>582</v>
      </c>
      <c r="D377" s="98"/>
      <c r="E377" s="99"/>
      <c r="F377" s="99"/>
      <c r="G377" s="99"/>
      <c r="H377" s="99">
        <v>0</v>
      </c>
      <c r="I377" s="99">
        <v>0</v>
      </c>
      <c r="J377" s="99">
        <v>0</v>
      </c>
      <c r="K377" s="99">
        <v>0</v>
      </c>
      <c r="L377" s="99">
        <v>0</v>
      </c>
      <c r="M377" s="99">
        <v>0</v>
      </c>
      <c r="N377" s="99">
        <v>0</v>
      </c>
      <c r="O377" s="99">
        <v>0</v>
      </c>
      <c r="P377" s="99">
        <v>0</v>
      </c>
      <c r="Q377" s="99">
        <v>0</v>
      </c>
      <c r="R377" s="99">
        <v>19500</v>
      </c>
      <c r="S377" s="99">
        <v>0</v>
      </c>
      <c r="T377" s="99">
        <v>0</v>
      </c>
      <c r="U377" s="99">
        <v>0</v>
      </c>
      <c r="V377" s="99">
        <v>0</v>
      </c>
      <c r="W377" s="100">
        <f t="shared" si="220"/>
        <v>19500</v>
      </c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</row>
    <row r="378" spans="2:35" s="41" customFormat="1" ht="12" hidden="1" customHeight="1" x14ac:dyDescent="0.2">
      <c r="B378" s="111" t="s">
        <v>583</v>
      </c>
      <c r="C378" s="109" t="s">
        <v>584</v>
      </c>
      <c r="D378" s="98"/>
      <c r="E378" s="99">
        <v>19613</v>
      </c>
      <c r="F378" s="99">
        <f t="shared" ref="F378:F450" si="221">+G378-E378</f>
        <v>-8613</v>
      </c>
      <c r="G378" s="99">
        <f t="shared" ref="G378:G450" si="222">+W378</f>
        <v>11000</v>
      </c>
      <c r="H378" s="99">
        <v>0</v>
      </c>
      <c r="I378" s="99">
        <v>0</v>
      </c>
      <c r="J378" s="99">
        <v>0</v>
      </c>
      <c r="K378" s="99">
        <v>0</v>
      </c>
      <c r="L378" s="99">
        <v>0</v>
      </c>
      <c r="M378" s="99">
        <v>1500</v>
      </c>
      <c r="N378" s="99">
        <v>3000</v>
      </c>
      <c r="O378" s="99">
        <v>0</v>
      </c>
      <c r="P378" s="99">
        <v>0</v>
      </c>
      <c r="Q378" s="99">
        <v>0</v>
      </c>
      <c r="R378" s="99">
        <v>6500</v>
      </c>
      <c r="S378" s="99">
        <v>0</v>
      </c>
      <c r="T378" s="99">
        <v>0</v>
      </c>
      <c r="U378" s="99">
        <v>0</v>
      </c>
      <c r="V378" s="99">
        <v>0</v>
      </c>
      <c r="W378" s="100">
        <f t="shared" si="220"/>
        <v>11000</v>
      </c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</row>
    <row r="379" spans="2:35" s="41" customFormat="1" ht="12" hidden="1" customHeight="1" x14ac:dyDescent="0.2">
      <c r="B379" s="111" t="s">
        <v>585</v>
      </c>
      <c r="C379" s="109" t="s">
        <v>586</v>
      </c>
      <c r="D379" s="98"/>
      <c r="E379" s="99">
        <v>272537.10000000003</v>
      </c>
      <c r="F379" s="99">
        <f t="shared" si="221"/>
        <v>-257537.10000000003</v>
      </c>
      <c r="G379" s="99">
        <f t="shared" si="222"/>
        <v>15000</v>
      </c>
      <c r="H379" s="99">
        <v>0</v>
      </c>
      <c r="I379" s="99">
        <v>0</v>
      </c>
      <c r="J379" s="99">
        <v>0</v>
      </c>
      <c r="K379" s="99">
        <v>0</v>
      </c>
      <c r="L379" s="99">
        <v>0</v>
      </c>
      <c r="M379" s="99">
        <v>0</v>
      </c>
      <c r="N379" s="99">
        <v>0</v>
      </c>
      <c r="O379" s="99">
        <v>0</v>
      </c>
      <c r="P379" s="99">
        <v>0</v>
      </c>
      <c r="Q379" s="99">
        <v>0</v>
      </c>
      <c r="R379" s="99">
        <v>15000</v>
      </c>
      <c r="S379" s="99">
        <v>0</v>
      </c>
      <c r="T379" s="99">
        <v>0</v>
      </c>
      <c r="U379" s="99">
        <v>0</v>
      </c>
      <c r="V379" s="99">
        <v>0</v>
      </c>
      <c r="W379" s="100">
        <f t="shared" si="220"/>
        <v>15000</v>
      </c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</row>
    <row r="380" spans="2:35" s="41" customFormat="1" ht="12" hidden="1" customHeight="1" x14ac:dyDescent="0.2">
      <c r="B380" s="96" t="s">
        <v>587</v>
      </c>
      <c r="C380" s="109" t="s">
        <v>72</v>
      </c>
      <c r="D380" s="98"/>
      <c r="E380" s="99">
        <v>0</v>
      </c>
      <c r="F380" s="99">
        <f t="shared" si="221"/>
        <v>0</v>
      </c>
      <c r="G380" s="99">
        <f t="shared" si="222"/>
        <v>0</v>
      </c>
      <c r="H380" s="99">
        <f t="shared" ref="H380:U380" si="223">+H381+H382</f>
        <v>0</v>
      </c>
      <c r="I380" s="99">
        <f t="shared" si="223"/>
        <v>0</v>
      </c>
      <c r="J380" s="99">
        <f t="shared" si="223"/>
        <v>0</v>
      </c>
      <c r="K380" s="99">
        <f t="shared" si="223"/>
        <v>0</v>
      </c>
      <c r="L380" s="99">
        <f t="shared" si="223"/>
        <v>0</v>
      </c>
      <c r="M380" s="99">
        <f t="shared" si="223"/>
        <v>0</v>
      </c>
      <c r="N380" s="99">
        <f t="shared" si="223"/>
        <v>0</v>
      </c>
      <c r="O380" s="99">
        <f t="shared" si="223"/>
        <v>0</v>
      </c>
      <c r="P380" s="99">
        <f t="shared" si="223"/>
        <v>0</v>
      </c>
      <c r="Q380" s="99">
        <f t="shared" si="223"/>
        <v>0</v>
      </c>
      <c r="R380" s="99">
        <f t="shared" si="223"/>
        <v>0</v>
      </c>
      <c r="S380" s="99">
        <f t="shared" si="223"/>
        <v>0</v>
      </c>
      <c r="T380" s="99">
        <f t="shared" si="223"/>
        <v>0</v>
      </c>
      <c r="U380" s="99">
        <f t="shared" si="223"/>
        <v>0</v>
      </c>
      <c r="V380" s="99">
        <f>+V381+V382</f>
        <v>0</v>
      </c>
      <c r="W380" s="100">
        <f>+W381+W382</f>
        <v>0</v>
      </c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</row>
    <row r="381" spans="2:35" s="41" customFormat="1" hidden="1" x14ac:dyDescent="0.2">
      <c r="B381" s="111" t="s">
        <v>588</v>
      </c>
      <c r="C381" s="109" t="s">
        <v>584</v>
      </c>
      <c r="D381" s="98"/>
      <c r="E381" s="99">
        <v>0</v>
      </c>
      <c r="F381" s="99">
        <f t="shared" si="221"/>
        <v>0</v>
      </c>
      <c r="G381" s="99">
        <f t="shared" si="222"/>
        <v>0</v>
      </c>
      <c r="H381" s="99">
        <v>0</v>
      </c>
      <c r="I381" s="99">
        <v>0</v>
      </c>
      <c r="J381" s="99">
        <v>0</v>
      </c>
      <c r="K381" s="99">
        <v>0</v>
      </c>
      <c r="L381" s="99">
        <v>0</v>
      </c>
      <c r="M381" s="99">
        <v>0</v>
      </c>
      <c r="N381" s="99">
        <v>0</v>
      </c>
      <c r="O381" s="99">
        <v>0</v>
      </c>
      <c r="P381" s="99">
        <v>0</v>
      </c>
      <c r="Q381" s="99">
        <v>0</v>
      </c>
      <c r="R381" s="99">
        <v>0</v>
      </c>
      <c r="S381" s="99">
        <v>0</v>
      </c>
      <c r="T381" s="99">
        <v>0</v>
      </c>
      <c r="U381" s="99">
        <v>0</v>
      </c>
      <c r="V381" s="99">
        <v>0</v>
      </c>
      <c r="W381" s="100">
        <f t="shared" ref="W381:W382" si="224">SUM(H381:V381)</f>
        <v>0</v>
      </c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</row>
    <row r="382" spans="2:35" s="41" customFormat="1" hidden="1" x14ac:dyDescent="0.2">
      <c r="B382" s="111" t="s">
        <v>589</v>
      </c>
      <c r="C382" s="109" t="s">
        <v>586</v>
      </c>
      <c r="D382" s="98"/>
      <c r="E382" s="99">
        <v>0</v>
      </c>
      <c r="F382" s="99">
        <f t="shared" si="221"/>
        <v>0</v>
      </c>
      <c r="G382" s="99">
        <f t="shared" si="222"/>
        <v>0</v>
      </c>
      <c r="H382" s="99">
        <v>0</v>
      </c>
      <c r="I382" s="99">
        <v>0</v>
      </c>
      <c r="J382" s="99">
        <v>0</v>
      </c>
      <c r="K382" s="99">
        <v>0</v>
      </c>
      <c r="L382" s="99">
        <v>0</v>
      </c>
      <c r="M382" s="99">
        <v>0</v>
      </c>
      <c r="N382" s="99">
        <v>0</v>
      </c>
      <c r="O382" s="99">
        <v>0</v>
      </c>
      <c r="P382" s="99">
        <v>0</v>
      </c>
      <c r="Q382" s="99">
        <v>0</v>
      </c>
      <c r="R382" s="99">
        <v>0</v>
      </c>
      <c r="S382" s="99">
        <v>0</v>
      </c>
      <c r="T382" s="99">
        <v>0</v>
      </c>
      <c r="U382" s="99">
        <v>0</v>
      </c>
      <c r="V382" s="99">
        <v>0</v>
      </c>
      <c r="W382" s="100">
        <f t="shared" si="224"/>
        <v>0</v>
      </c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</row>
    <row r="383" spans="2:35" s="116" customFormat="1" ht="12" hidden="1" customHeight="1" x14ac:dyDescent="0.2">
      <c r="B383" s="103" t="s">
        <v>590</v>
      </c>
      <c r="C383" s="104" t="s">
        <v>591</v>
      </c>
      <c r="D383" s="105"/>
      <c r="E383" s="106">
        <v>50013</v>
      </c>
      <c r="F383" s="106">
        <f t="shared" si="221"/>
        <v>19987</v>
      </c>
      <c r="G383" s="106">
        <f t="shared" si="222"/>
        <v>70000</v>
      </c>
      <c r="H383" s="106">
        <f t="shared" ref="H383:U384" si="225">+H384</f>
        <v>0</v>
      </c>
      <c r="I383" s="106">
        <f t="shared" si="225"/>
        <v>0</v>
      </c>
      <c r="J383" s="106">
        <f t="shared" si="225"/>
        <v>0</v>
      </c>
      <c r="K383" s="106">
        <f t="shared" si="225"/>
        <v>0</v>
      </c>
      <c r="L383" s="106">
        <f t="shared" si="225"/>
        <v>0</v>
      </c>
      <c r="M383" s="106">
        <f t="shared" si="225"/>
        <v>0</v>
      </c>
      <c r="N383" s="106">
        <f t="shared" si="225"/>
        <v>49000</v>
      </c>
      <c r="O383" s="106">
        <f t="shared" si="225"/>
        <v>20500</v>
      </c>
      <c r="P383" s="106">
        <f t="shared" si="225"/>
        <v>0</v>
      </c>
      <c r="Q383" s="106">
        <f t="shared" si="225"/>
        <v>0</v>
      </c>
      <c r="R383" s="106">
        <f t="shared" si="225"/>
        <v>0</v>
      </c>
      <c r="S383" s="106">
        <f t="shared" si="225"/>
        <v>0</v>
      </c>
      <c r="T383" s="106">
        <f t="shared" si="225"/>
        <v>500</v>
      </c>
      <c r="U383" s="106">
        <f t="shared" si="225"/>
        <v>0</v>
      </c>
      <c r="V383" s="106">
        <f>+V384</f>
        <v>0</v>
      </c>
      <c r="W383" s="107">
        <f>+W384</f>
        <v>70000</v>
      </c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</row>
    <row r="384" spans="2:35" ht="12" hidden="1" customHeight="1" x14ac:dyDescent="0.2">
      <c r="B384" s="96" t="s">
        <v>592</v>
      </c>
      <c r="C384" s="109" t="s">
        <v>64</v>
      </c>
      <c r="D384" s="98"/>
      <c r="E384" s="99">
        <v>50013</v>
      </c>
      <c r="F384" s="99">
        <f t="shared" si="221"/>
        <v>19987</v>
      </c>
      <c r="G384" s="99">
        <f t="shared" si="222"/>
        <v>70000</v>
      </c>
      <c r="H384" s="99">
        <f t="shared" si="225"/>
        <v>0</v>
      </c>
      <c r="I384" s="99">
        <f t="shared" si="225"/>
        <v>0</v>
      </c>
      <c r="J384" s="99">
        <f t="shared" si="225"/>
        <v>0</v>
      </c>
      <c r="K384" s="99">
        <f t="shared" si="225"/>
        <v>0</v>
      </c>
      <c r="L384" s="99">
        <f t="shared" si="225"/>
        <v>0</v>
      </c>
      <c r="M384" s="99">
        <f t="shared" si="225"/>
        <v>0</v>
      </c>
      <c r="N384" s="99">
        <f t="shared" si="225"/>
        <v>49000</v>
      </c>
      <c r="O384" s="99">
        <f t="shared" si="225"/>
        <v>20500</v>
      </c>
      <c r="P384" s="99">
        <f t="shared" si="225"/>
        <v>0</v>
      </c>
      <c r="Q384" s="99">
        <f t="shared" si="225"/>
        <v>0</v>
      </c>
      <c r="R384" s="99">
        <f t="shared" si="225"/>
        <v>0</v>
      </c>
      <c r="S384" s="99">
        <f t="shared" si="225"/>
        <v>0</v>
      </c>
      <c r="T384" s="99">
        <f t="shared" si="225"/>
        <v>500</v>
      </c>
      <c r="U384" s="99">
        <f t="shared" si="225"/>
        <v>0</v>
      </c>
      <c r="V384" s="99">
        <f>+V385</f>
        <v>0</v>
      </c>
      <c r="W384" s="100">
        <f>+W385</f>
        <v>70000</v>
      </c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</row>
    <row r="385" spans="2:35" s="41" customFormat="1" ht="5.25" hidden="1" customHeight="1" x14ac:dyDescent="0.2">
      <c r="B385" s="111" t="s">
        <v>593</v>
      </c>
      <c r="C385" s="109" t="s">
        <v>594</v>
      </c>
      <c r="D385" s="98"/>
      <c r="E385" s="99">
        <v>50013</v>
      </c>
      <c r="F385" s="99">
        <f t="shared" si="221"/>
        <v>19987</v>
      </c>
      <c r="G385" s="99">
        <f t="shared" si="222"/>
        <v>70000</v>
      </c>
      <c r="H385" s="99">
        <v>0</v>
      </c>
      <c r="I385" s="99">
        <v>0</v>
      </c>
      <c r="J385" s="99">
        <v>0</v>
      </c>
      <c r="K385" s="99">
        <v>0</v>
      </c>
      <c r="L385" s="99">
        <v>0</v>
      </c>
      <c r="M385" s="99">
        <v>0</v>
      </c>
      <c r="N385" s="99">
        <v>49000</v>
      </c>
      <c r="O385" s="99">
        <v>20500</v>
      </c>
      <c r="P385" s="99">
        <v>0</v>
      </c>
      <c r="Q385" s="99">
        <v>0</v>
      </c>
      <c r="R385" s="99">
        <v>0</v>
      </c>
      <c r="S385" s="99">
        <v>0</v>
      </c>
      <c r="T385" s="99">
        <v>500</v>
      </c>
      <c r="U385" s="99">
        <v>0</v>
      </c>
      <c r="V385" s="99">
        <v>0</v>
      </c>
      <c r="W385" s="100">
        <f>SUM(H385:V385)</f>
        <v>70000</v>
      </c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</row>
    <row r="386" spans="2:35" ht="20.25" customHeight="1" x14ac:dyDescent="0.2">
      <c r="B386" s="96" t="s">
        <v>595</v>
      </c>
      <c r="C386" s="97" t="s">
        <v>596</v>
      </c>
      <c r="D386" s="98"/>
      <c r="E386" s="99">
        <v>158813.32999999999</v>
      </c>
      <c r="F386" s="99">
        <f t="shared" si="221"/>
        <v>275686.67000000004</v>
      </c>
      <c r="G386" s="99">
        <f t="shared" si="222"/>
        <v>434500</v>
      </c>
      <c r="H386" s="99">
        <f t="shared" ref="H386:U386" si="226">+H387+H392</f>
        <v>0</v>
      </c>
      <c r="I386" s="99">
        <f t="shared" si="226"/>
        <v>0</v>
      </c>
      <c r="J386" s="99">
        <f t="shared" si="226"/>
        <v>3000</v>
      </c>
      <c r="K386" s="99">
        <f t="shared" si="226"/>
        <v>0</v>
      </c>
      <c r="L386" s="99">
        <f t="shared" si="226"/>
        <v>5500</v>
      </c>
      <c r="M386" s="99">
        <f t="shared" si="226"/>
        <v>0</v>
      </c>
      <c r="N386" s="99">
        <f t="shared" si="226"/>
        <v>5000</v>
      </c>
      <c r="O386" s="99">
        <f t="shared" si="226"/>
        <v>3000</v>
      </c>
      <c r="P386" s="99">
        <f t="shared" si="226"/>
        <v>387500</v>
      </c>
      <c r="Q386" s="99">
        <f t="shared" si="226"/>
        <v>0</v>
      </c>
      <c r="R386" s="99">
        <f t="shared" si="226"/>
        <v>500</v>
      </c>
      <c r="S386" s="99">
        <f t="shared" si="226"/>
        <v>0</v>
      </c>
      <c r="T386" s="99">
        <f t="shared" si="226"/>
        <v>0</v>
      </c>
      <c r="U386" s="99">
        <f t="shared" si="226"/>
        <v>0</v>
      </c>
      <c r="V386" s="99">
        <f>+V387+V392</f>
        <v>30000</v>
      </c>
      <c r="W386" s="100">
        <f>+W387+W392</f>
        <v>434500</v>
      </c>
      <c r="X386" s="101">
        <v>36208.33</v>
      </c>
      <c r="Y386" s="101">
        <v>36208.33</v>
      </c>
      <c r="Z386" s="101">
        <v>36208.33</v>
      </c>
      <c r="AA386" s="101">
        <v>36208.33</v>
      </c>
      <c r="AB386" s="101">
        <v>36208.33</v>
      </c>
      <c r="AC386" s="101">
        <v>36208.33</v>
      </c>
      <c r="AD386" s="101">
        <v>36208.33</v>
      </c>
      <c r="AE386" s="101">
        <v>36208.33</v>
      </c>
      <c r="AF386" s="101">
        <v>36208.33</v>
      </c>
      <c r="AG386" s="101">
        <v>36208.33</v>
      </c>
      <c r="AH386" s="101">
        <v>36208.33</v>
      </c>
      <c r="AI386" s="101">
        <v>36208.370000000003</v>
      </c>
    </row>
    <row r="387" spans="2:35" s="116" customFormat="1" ht="12" hidden="1" customHeight="1" x14ac:dyDescent="0.2">
      <c r="B387" s="103" t="s">
        <v>597</v>
      </c>
      <c r="C387" s="104" t="s">
        <v>598</v>
      </c>
      <c r="D387" s="105"/>
      <c r="E387" s="106">
        <v>137813.32999999999</v>
      </c>
      <c r="F387" s="106">
        <f t="shared" si="221"/>
        <v>234186.67</v>
      </c>
      <c r="G387" s="106">
        <f t="shared" si="222"/>
        <v>372000</v>
      </c>
      <c r="H387" s="106">
        <f t="shared" ref="H387:U387" si="227">+H388+H390</f>
        <v>0</v>
      </c>
      <c r="I387" s="106">
        <f t="shared" si="227"/>
        <v>0</v>
      </c>
      <c r="J387" s="106">
        <f t="shared" si="227"/>
        <v>0</v>
      </c>
      <c r="K387" s="106">
        <f t="shared" si="227"/>
        <v>0</v>
      </c>
      <c r="L387" s="106">
        <f t="shared" si="227"/>
        <v>0</v>
      </c>
      <c r="M387" s="106">
        <f t="shared" si="227"/>
        <v>0</v>
      </c>
      <c r="N387" s="106">
        <f t="shared" si="227"/>
        <v>0</v>
      </c>
      <c r="O387" s="106">
        <f t="shared" si="227"/>
        <v>0</v>
      </c>
      <c r="P387" s="106">
        <f t="shared" si="227"/>
        <v>352000</v>
      </c>
      <c r="Q387" s="106">
        <f t="shared" si="227"/>
        <v>0</v>
      </c>
      <c r="R387" s="106">
        <f t="shared" si="227"/>
        <v>0</v>
      </c>
      <c r="S387" s="106">
        <f t="shared" si="227"/>
        <v>0</v>
      </c>
      <c r="T387" s="106">
        <f t="shared" si="227"/>
        <v>0</v>
      </c>
      <c r="U387" s="106">
        <f t="shared" si="227"/>
        <v>0</v>
      </c>
      <c r="V387" s="106">
        <f>+V388+V390</f>
        <v>20000</v>
      </c>
      <c r="W387" s="107">
        <f>+W388+W390</f>
        <v>372000</v>
      </c>
      <c r="X387" s="114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</row>
    <row r="388" spans="2:35" s="41" customFormat="1" ht="12" hidden="1" customHeight="1" x14ac:dyDescent="0.2">
      <c r="B388" s="96" t="s">
        <v>599</v>
      </c>
      <c r="C388" s="109" t="s">
        <v>64</v>
      </c>
      <c r="D388" s="98"/>
      <c r="E388" s="99">
        <v>137813.32999999999</v>
      </c>
      <c r="F388" s="99">
        <f t="shared" si="221"/>
        <v>214186.67</v>
      </c>
      <c r="G388" s="99">
        <f t="shared" si="222"/>
        <v>352000</v>
      </c>
      <c r="H388" s="99">
        <f t="shared" ref="H388:U388" si="228">+H389</f>
        <v>0</v>
      </c>
      <c r="I388" s="99">
        <f t="shared" si="228"/>
        <v>0</v>
      </c>
      <c r="J388" s="99">
        <f t="shared" si="228"/>
        <v>0</v>
      </c>
      <c r="K388" s="99">
        <f t="shared" si="228"/>
        <v>0</v>
      </c>
      <c r="L388" s="99">
        <f t="shared" si="228"/>
        <v>0</v>
      </c>
      <c r="M388" s="99">
        <f t="shared" si="228"/>
        <v>0</v>
      </c>
      <c r="N388" s="99">
        <f t="shared" si="228"/>
        <v>0</v>
      </c>
      <c r="O388" s="99">
        <f t="shared" si="228"/>
        <v>0</v>
      </c>
      <c r="P388" s="99">
        <f t="shared" si="228"/>
        <v>352000</v>
      </c>
      <c r="Q388" s="99">
        <f t="shared" si="228"/>
        <v>0</v>
      </c>
      <c r="R388" s="99">
        <f t="shared" si="228"/>
        <v>0</v>
      </c>
      <c r="S388" s="99">
        <f t="shared" si="228"/>
        <v>0</v>
      </c>
      <c r="T388" s="99">
        <f t="shared" si="228"/>
        <v>0</v>
      </c>
      <c r="U388" s="99">
        <f t="shared" si="228"/>
        <v>0</v>
      </c>
      <c r="V388" s="99">
        <f>+V389</f>
        <v>0</v>
      </c>
      <c r="W388" s="100">
        <f>+W389</f>
        <v>352000</v>
      </c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</row>
    <row r="389" spans="2:35" s="41" customFormat="1" ht="12" hidden="1" customHeight="1" x14ac:dyDescent="0.2">
      <c r="B389" s="111" t="s">
        <v>600</v>
      </c>
      <c r="C389" s="109" t="s">
        <v>601</v>
      </c>
      <c r="D389" s="98"/>
      <c r="E389" s="99">
        <v>137813.32999999999</v>
      </c>
      <c r="F389" s="99">
        <f t="shared" si="221"/>
        <v>214186.67</v>
      </c>
      <c r="G389" s="99">
        <f t="shared" si="222"/>
        <v>352000</v>
      </c>
      <c r="H389" s="99">
        <v>0</v>
      </c>
      <c r="I389" s="99">
        <v>0</v>
      </c>
      <c r="J389" s="99">
        <v>0</v>
      </c>
      <c r="K389" s="99">
        <v>0</v>
      </c>
      <c r="L389" s="99">
        <v>0</v>
      </c>
      <c r="M389" s="99">
        <v>0</v>
      </c>
      <c r="N389" s="99">
        <v>0</v>
      </c>
      <c r="O389" s="99">
        <v>0</v>
      </c>
      <c r="P389" s="99">
        <f>252000+100000</f>
        <v>352000</v>
      </c>
      <c r="Q389" s="99">
        <v>0</v>
      </c>
      <c r="R389" s="99">
        <v>0</v>
      </c>
      <c r="S389" s="99">
        <v>0</v>
      </c>
      <c r="T389" s="99">
        <v>0</v>
      </c>
      <c r="U389" s="99">
        <v>0</v>
      </c>
      <c r="V389" s="99">
        <v>0</v>
      </c>
      <c r="W389" s="100">
        <f>SUM(H389:V389)</f>
        <v>352000</v>
      </c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</row>
    <row r="390" spans="2:35" s="41" customFormat="1" ht="12" hidden="1" customHeight="1" x14ac:dyDescent="0.2">
      <c r="B390" s="96" t="s">
        <v>602</v>
      </c>
      <c r="C390" s="109" t="s">
        <v>68</v>
      </c>
      <c r="D390" s="98"/>
      <c r="E390" s="99">
        <v>0</v>
      </c>
      <c r="F390" s="99">
        <f t="shared" si="221"/>
        <v>20000</v>
      </c>
      <c r="G390" s="99">
        <f t="shared" si="222"/>
        <v>20000</v>
      </c>
      <c r="H390" s="99">
        <f t="shared" ref="H390:U390" si="229">+H391</f>
        <v>0</v>
      </c>
      <c r="I390" s="99">
        <f t="shared" si="229"/>
        <v>0</v>
      </c>
      <c r="J390" s="99">
        <f t="shared" si="229"/>
        <v>0</v>
      </c>
      <c r="K390" s="99">
        <f t="shared" si="229"/>
        <v>0</v>
      </c>
      <c r="L390" s="99">
        <f t="shared" si="229"/>
        <v>0</v>
      </c>
      <c r="M390" s="99">
        <f t="shared" si="229"/>
        <v>0</v>
      </c>
      <c r="N390" s="99">
        <f t="shared" si="229"/>
        <v>0</v>
      </c>
      <c r="O390" s="99">
        <f t="shared" si="229"/>
        <v>0</v>
      </c>
      <c r="P390" s="99">
        <f t="shared" si="229"/>
        <v>0</v>
      </c>
      <c r="Q390" s="99">
        <f t="shared" si="229"/>
        <v>0</v>
      </c>
      <c r="R390" s="99">
        <f t="shared" si="229"/>
        <v>0</v>
      </c>
      <c r="S390" s="99">
        <f t="shared" si="229"/>
        <v>0</v>
      </c>
      <c r="T390" s="99">
        <f t="shared" si="229"/>
        <v>0</v>
      </c>
      <c r="U390" s="99">
        <f t="shared" si="229"/>
        <v>0</v>
      </c>
      <c r="V390" s="99">
        <f>+V391</f>
        <v>20000</v>
      </c>
      <c r="W390" s="100">
        <f>+W391</f>
        <v>20000</v>
      </c>
      <c r="X390" s="117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</row>
    <row r="391" spans="2:35" s="41" customFormat="1" hidden="1" x14ac:dyDescent="0.2">
      <c r="B391" s="111" t="s">
        <v>603</v>
      </c>
      <c r="C391" s="109" t="s">
        <v>601</v>
      </c>
      <c r="D391" s="98"/>
      <c r="E391" s="99">
        <v>0</v>
      </c>
      <c r="F391" s="99">
        <f t="shared" si="221"/>
        <v>20000</v>
      </c>
      <c r="G391" s="99">
        <f t="shared" si="222"/>
        <v>20000</v>
      </c>
      <c r="H391" s="99">
        <v>0</v>
      </c>
      <c r="I391" s="99">
        <v>0</v>
      </c>
      <c r="J391" s="99">
        <v>0</v>
      </c>
      <c r="K391" s="99">
        <v>0</v>
      </c>
      <c r="L391" s="99">
        <v>0</v>
      </c>
      <c r="M391" s="99">
        <v>0</v>
      </c>
      <c r="N391" s="99">
        <v>0</v>
      </c>
      <c r="O391" s="99">
        <v>0</v>
      </c>
      <c r="P391" s="99">
        <v>0</v>
      </c>
      <c r="Q391" s="99">
        <v>0</v>
      </c>
      <c r="R391" s="99">
        <v>0</v>
      </c>
      <c r="S391" s="99">
        <v>0</v>
      </c>
      <c r="T391" s="99">
        <v>0</v>
      </c>
      <c r="U391" s="99">
        <v>0</v>
      </c>
      <c r="V391" s="99">
        <v>20000</v>
      </c>
      <c r="W391" s="100">
        <f>SUM(H391:V391)</f>
        <v>20000</v>
      </c>
      <c r="X391" s="117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</row>
    <row r="392" spans="2:35" s="116" customFormat="1" ht="12" hidden="1" customHeight="1" x14ac:dyDescent="0.2">
      <c r="B392" s="103" t="s">
        <v>604</v>
      </c>
      <c r="C392" s="104" t="s">
        <v>605</v>
      </c>
      <c r="D392" s="105"/>
      <c r="E392" s="106">
        <v>21000</v>
      </c>
      <c r="F392" s="106">
        <f t="shared" si="221"/>
        <v>41500</v>
      </c>
      <c r="G392" s="106">
        <f t="shared" si="222"/>
        <v>62500</v>
      </c>
      <c r="H392" s="106">
        <f t="shared" ref="H392:U392" si="230">+H393+H396</f>
        <v>0</v>
      </c>
      <c r="I392" s="106">
        <f t="shared" si="230"/>
        <v>0</v>
      </c>
      <c r="J392" s="106">
        <f t="shared" si="230"/>
        <v>3000</v>
      </c>
      <c r="K392" s="106">
        <f t="shared" si="230"/>
        <v>0</v>
      </c>
      <c r="L392" s="106">
        <f t="shared" si="230"/>
        <v>5500</v>
      </c>
      <c r="M392" s="106">
        <f t="shared" si="230"/>
        <v>0</v>
      </c>
      <c r="N392" s="106">
        <f t="shared" si="230"/>
        <v>5000</v>
      </c>
      <c r="O392" s="106">
        <f t="shared" si="230"/>
        <v>3000</v>
      </c>
      <c r="P392" s="106">
        <f t="shared" si="230"/>
        <v>35500</v>
      </c>
      <c r="Q392" s="106">
        <f t="shared" si="230"/>
        <v>0</v>
      </c>
      <c r="R392" s="106">
        <f t="shared" si="230"/>
        <v>500</v>
      </c>
      <c r="S392" s="106">
        <f t="shared" si="230"/>
        <v>0</v>
      </c>
      <c r="T392" s="106">
        <f t="shared" si="230"/>
        <v>0</v>
      </c>
      <c r="U392" s="106">
        <f t="shared" si="230"/>
        <v>0</v>
      </c>
      <c r="V392" s="106">
        <f>+V393+V396</f>
        <v>10000</v>
      </c>
      <c r="W392" s="107">
        <f>+W393+W396</f>
        <v>62500</v>
      </c>
      <c r="X392" s="114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</row>
    <row r="393" spans="2:35" ht="12" hidden="1" customHeight="1" x14ac:dyDescent="0.2">
      <c r="B393" s="96" t="s">
        <v>606</v>
      </c>
      <c r="C393" s="109" t="s">
        <v>64</v>
      </c>
      <c r="D393" s="98"/>
      <c r="E393" s="99">
        <v>21000</v>
      </c>
      <c r="F393" s="99">
        <f t="shared" si="221"/>
        <v>31500</v>
      </c>
      <c r="G393" s="99">
        <f t="shared" si="222"/>
        <v>52500</v>
      </c>
      <c r="H393" s="99">
        <f t="shared" ref="H393:U393" si="231">+H394+H395</f>
        <v>0</v>
      </c>
      <c r="I393" s="99">
        <f t="shared" si="231"/>
        <v>0</v>
      </c>
      <c r="J393" s="99">
        <f t="shared" si="231"/>
        <v>3000</v>
      </c>
      <c r="K393" s="99">
        <f t="shared" si="231"/>
        <v>0</v>
      </c>
      <c r="L393" s="99">
        <f t="shared" si="231"/>
        <v>5500</v>
      </c>
      <c r="M393" s="99">
        <f t="shared" si="231"/>
        <v>0</v>
      </c>
      <c r="N393" s="99">
        <f t="shared" si="231"/>
        <v>5000</v>
      </c>
      <c r="O393" s="99">
        <f t="shared" si="231"/>
        <v>3000</v>
      </c>
      <c r="P393" s="99">
        <f t="shared" si="231"/>
        <v>35500</v>
      </c>
      <c r="Q393" s="99">
        <f t="shared" si="231"/>
        <v>0</v>
      </c>
      <c r="R393" s="99">
        <f t="shared" si="231"/>
        <v>500</v>
      </c>
      <c r="S393" s="99">
        <f t="shared" si="231"/>
        <v>0</v>
      </c>
      <c r="T393" s="99">
        <f t="shared" si="231"/>
        <v>0</v>
      </c>
      <c r="U393" s="99">
        <f t="shared" si="231"/>
        <v>0</v>
      </c>
      <c r="V393" s="99">
        <f>+V394+V395</f>
        <v>0</v>
      </c>
      <c r="W393" s="100">
        <f>+W394+W395</f>
        <v>52500</v>
      </c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</row>
    <row r="394" spans="2:35" s="41" customFormat="1" ht="12" hidden="1" customHeight="1" x14ac:dyDescent="0.2">
      <c r="B394" s="111" t="s">
        <v>607</v>
      </c>
      <c r="C394" s="109" t="s">
        <v>608</v>
      </c>
      <c r="D394" s="98"/>
      <c r="E394" s="99">
        <v>2000</v>
      </c>
      <c r="F394" s="99">
        <f t="shared" si="221"/>
        <v>-2000</v>
      </c>
      <c r="G394" s="99">
        <f t="shared" si="222"/>
        <v>0</v>
      </c>
      <c r="H394" s="99">
        <v>0</v>
      </c>
      <c r="I394" s="99">
        <v>0</v>
      </c>
      <c r="J394" s="99">
        <v>0</v>
      </c>
      <c r="K394" s="99">
        <v>0</v>
      </c>
      <c r="L394" s="99">
        <v>0</v>
      </c>
      <c r="M394" s="99">
        <v>0</v>
      </c>
      <c r="N394" s="99">
        <v>0</v>
      </c>
      <c r="O394" s="99">
        <v>0</v>
      </c>
      <c r="P394" s="99">
        <v>0</v>
      </c>
      <c r="Q394" s="99">
        <v>0</v>
      </c>
      <c r="R394" s="99">
        <v>0</v>
      </c>
      <c r="S394" s="99">
        <v>0</v>
      </c>
      <c r="T394" s="99">
        <v>0</v>
      </c>
      <c r="U394" s="99">
        <v>0</v>
      </c>
      <c r="V394" s="99">
        <v>0</v>
      </c>
      <c r="W394" s="100">
        <f t="shared" ref="W394:W395" si="232">SUM(H394:V394)</f>
        <v>0</v>
      </c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</row>
    <row r="395" spans="2:35" s="41" customFormat="1" ht="12" hidden="1" customHeight="1" x14ac:dyDescent="0.2">
      <c r="B395" s="111" t="s">
        <v>609</v>
      </c>
      <c r="C395" s="109" t="s">
        <v>610</v>
      </c>
      <c r="D395" s="98"/>
      <c r="E395" s="99">
        <v>19000</v>
      </c>
      <c r="F395" s="99">
        <f t="shared" si="221"/>
        <v>33500</v>
      </c>
      <c r="G395" s="99">
        <f t="shared" si="222"/>
        <v>52500</v>
      </c>
      <c r="H395" s="99">
        <v>0</v>
      </c>
      <c r="I395" s="99">
        <v>0</v>
      </c>
      <c r="J395" s="99">
        <v>3000</v>
      </c>
      <c r="K395" s="99">
        <v>0</v>
      </c>
      <c r="L395" s="99">
        <v>5500</v>
      </c>
      <c r="M395" s="99">
        <v>0</v>
      </c>
      <c r="N395" s="99">
        <v>5000</v>
      </c>
      <c r="O395" s="99">
        <v>3000</v>
      </c>
      <c r="P395" s="99">
        <v>35500</v>
      </c>
      <c r="Q395" s="99">
        <v>0</v>
      </c>
      <c r="R395" s="99">
        <v>500</v>
      </c>
      <c r="S395" s="99">
        <v>0</v>
      </c>
      <c r="T395" s="99">
        <v>0</v>
      </c>
      <c r="U395" s="99">
        <v>0</v>
      </c>
      <c r="V395" s="99">
        <v>0</v>
      </c>
      <c r="W395" s="100">
        <f t="shared" si="232"/>
        <v>52500</v>
      </c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</row>
    <row r="396" spans="2:35" s="41" customFormat="1" ht="12" hidden="1" customHeight="1" x14ac:dyDescent="0.2">
      <c r="B396" s="96" t="s">
        <v>611</v>
      </c>
      <c r="C396" s="109" t="s">
        <v>68</v>
      </c>
      <c r="D396" s="98"/>
      <c r="E396" s="99">
        <v>0</v>
      </c>
      <c r="F396" s="99">
        <f t="shared" si="221"/>
        <v>10000</v>
      </c>
      <c r="G396" s="99">
        <f t="shared" si="222"/>
        <v>10000</v>
      </c>
      <c r="H396" s="99">
        <f t="shared" ref="H396:U396" si="233">+H397</f>
        <v>0</v>
      </c>
      <c r="I396" s="99">
        <f t="shared" si="233"/>
        <v>0</v>
      </c>
      <c r="J396" s="99">
        <f t="shared" si="233"/>
        <v>0</v>
      </c>
      <c r="K396" s="99">
        <f t="shared" si="233"/>
        <v>0</v>
      </c>
      <c r="L396" s="99">
        <f t="shared" si="233"/>
        <v>0</v>
      </c>
      <c r="M396" s="99">
        <f t="shared" si="233"/>
        <v>0</v>
      </c>
      <c r="N396" s="99">
        <f t="shared" si="233"/>
        <v>0</v>
      </c>
      <c r="O396" s="99">
        <f t="shared" si="233"/>
        <v>0</v>
      </c>
      <c r="P396" s="99">
        <f t="shared" si="233"/>
        <v>0</v>
      </c>
      <c r="Q396" s="99">
        <f t="shared" si="233"/>
        <v>0</v>
      </c>
      <c r="R396" s="99">
        <f t="shared" si="233"/>
        <v>0</v>
      </c>
      <c r="S396" s="99">
        <f t="shared" si="233"/>
        <v>0</v>
      </c>
      <c r="T396" s="99">
        <f t="shared" si="233"/>
        <v>0</v>
      </c>
      <c r="U396" s="99">
        <f t="shared" si="233"/>
        <v>0</v>
      </c>
      <c r="V396" s="99">
        <f>+V397</f>
        <v>10000</v>
      </c>
      <c r="W396" s="100">
        <f>+W397</f>
        <v>10000</v>
      </c>
      <c r="X396" s="117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</row>
    <row r="397" spans="2:35" s="41" customFormat="1" hidden="1" x14ac:dyDescent="0.2">
      <c r="B397" s="111" t="s">
        <v>612</v>
      </c>
      <c r="C397" s="109" t="s">
        <v>610</v>
      </c>
      <c r="D397" s="98"/>
      <c r="E397" s="99">
        <v>0</v>
      </c>
      <c r="F397" s="99">
        <f t="shared" si="221"/>
        <v>10000</v>
      </c>
      <c r="G397" s="99">
        <f t="shared" si="222"/>
        <v>10000</v>
      </c>
      <c r="H397" s="99">
        <v>0</v>
      </c>
      <c r="I397" s="99">
        <v>0</v>
      </c>
      <c r="J397" s="99">
        <v>0</v>
      </c>
      <c r="K397" s="99">
        <v>0</v>
      </c>
      <c r="L397" s="99">
        <v>0</v>
      </c>
      <c r="M397" s="99">
        <v>0</v>
      </c>
      <c r="N397" s="99">
        <v>0</v>
      </c>
      <c r="O397" s="99">
        <v>0</v>
      </c>
      <c r="P397" s="99">
        <v>0</v>
      </c>
      <c r="Q397" s="99">
        <v>0</v>
      </c>
      <c r="R397" s="99">
        <v>0</v>
      </c>
      <c r="S397" s="99">
        <v>0</v>
      </c>
      <c r="T397" s="99">
        <v>0</v>
      </c>
      <c r="U397" s="99">
        <v>0</v>
      </c>
      <c r="V397" s="99">
        <v>10000</v>
      </c>
      <c r="W397" s="100">
        <f>SUM(H397:V397)</f>
        <v>10000</v>
      </c>
      <c r="X397" s="117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</row>
    <row r="398" spans="2:35" s="41" customFormat="1" ht="11.25" customHeight="1" x14ac:dyDescent="0.2">
      <c r="B398" s="96" t="s">
        <v>613</v>
      </c>
      <c r="C398" s="109" t="s">
        <v>614</v>
      </c>
      <c r="D398" s="98"/>
      <c r="E398" s="99">
        <v>417369.38</v>
      </c>
      <c r="F398" s="99">
        <f t="shared" si="221"/>
        <v>20130.619999999995</v>
      </c>
      <c r="G398" s="99">
        <f t="shared" si="222"/>
        <v>437500</v>
      </c>
      <c r="H398" s="99">
        <f t="shared" ref="H398:W398" si="234">+H399+H408</f>
        <v>66500</v>
      </c>
      <c r="I398" s="99">
        <f t="shared" si="234"/>
        <v>12000</v>
      </c>
      <c r="J398" s="99">
        <f t="shared" si="234"/>
        <v>53000</v>
      </c>
      <c r="K398" s="99">
        <f t="shared" si="234"/>
        <v>0</v>
      </c>
      <c r="L398" s="99">
        <f t="shared" si="234"/>
        <v>17000</v>
      </c>
      <c r="M398" s="99">
        <f t="shared" si="234"/>
        <v>6500</v>
      </c>
      <c r="N398" s="99">
        <f t="shared" si="234"/>
        <v>83000</v>
      </c>
      <c r="O398" s="99">
        <f t="shared" si="234"/>
        <v>20500</v>
      </c>
      <c r="P398" s="99">
        <f t="shared" si="234"/>
        <v>1000</v>
      </c>
      <c r="Q398" s="99">
        <f t="shared" si="234"/>
        <v>35000</v>
      </c>
      <c r="R398" s="99">
        <f t="shared" si="234"/>
        <v>97500</v>
      </c>
      <c r="S398" s="99">
        <f t="shared" si="234"/>
        <v>0</v>
      </c>
      <c r="T398" s="99">
        <f t="shared" si="234"/>
        <v>1500</v>
      </c>
      <c r="U398" s="99">
        <f t="shared" si="234"/>
        <v>0</v>
      </c>
      <c r="V398" s="99">
        <f t="shared" si="234"/>
        <v>44000</v>
      </c>
      <c r="W398" s="100">
        <f t="shared" si="234"/>
        <v>437500</v>
      </c>
      <c r="X398" s="117">
        <v>36458.33</v>
      </c>
      <c r="Y398" s="117">
        <v>36458.33</v>
      </c>
      <c r="Z398" s="117">
        <v>36458.33</v>
      </c>
      <c r="AA398" s="117">
        <v>36458.33</v>
      </c>
      <c r="AB398" s="117">
        <v>36458.33</v>
      </c>
      <c r="AC398" s="117">
        <v>36458.33</v>
      </c>
      <c r="AD398" s="117">
        <v>36458.33</v>
      </c>
      <c r="AE398" s="117">
        <v>36458.33</v>
      </c>
      <c r="AF398" s="117">
        <v>36458.33</v>
      </c>
      <c r="AG398" s="117">
        <v>36458.33</v>
      </c>
      <c r="AH398" s="117">
        <v>36458.33</v>
      </c>
      <c r="AI398" s="117">
        <v>36458.370000000003</v>
      </c>
    </row>
    <row r="399" spans="2:35" s="116" customFormat="1" ht="12" hidden="1" customHeight="1" x14ac:dyDescent="0.2">
      <c r="B399" s="103" t="s">
        <v>615</v>
      </c>
      <c r="C399" s="104" t="s">
        <v>616</v>
      </c>
      <c r="D399" s="105"/>
      <c r="E399" s="106">
        <v>372109.2</v>
      </c>
      <c r="F399" s="106">
        <f t="shared" si="221"/>
        <v>44390.799999999988</v>
      </c>
      <c r="G399" s="106">
        <f t="shared" si="222"/>
        <v>416500</v>
      </c>
      <c r="H399" s="106">
        <f t="shared" ref="H399:U399" si="235">+H400+H403+H405</f>
        <v>65000</v>
      </c>
      <c r="I399" s="106">
        <f t="shared" si="235"/>
        <v>12000</v>
      </c>
      <c r="J399" s="106">
        <f t="shared" si="235"/>
        <v>53000</v>
      </c>
      <c r="K399" s="106">
        <f t="shared" si="235"/>
        <v>0</v>
      </c>
      <c r="L399" s="106">
        <f t="shared" si="235"/>
        <v>17000</v>
      </c>
      <c r="M399" s="106">
        <f t="shared" si="235"/>
        <v>6500</v>
      </c>
      <c r="N399" s="106">
        <f t="shared" si="235"/>
        <v>71000</v>
      </c>
      <c r="O399" s="106">
        <f t="shared" si="235"/>
        <v>19500</v>
      </c>
      <c r="P399" s="106">
        <f t="shared" si="235"/>
        <v>1000</v>
      </c>
      <c r="Q399" s="106">
        <f t="shared" si="235"/>
        <v>28500</v>
      </c>
      <c r="R399" s="106">
        <f t="shared" si="235"/>
        <v>97500</v>
      </c>
      <c r="S399" s="106">
        <f t="shared" si="235"/>
        <v>0</v>
      </c>
      <c r="T399" s="106">
        <f t="shared" si="235"/>
        <v>1500</v>
      </c>
      <c r="U399" s="106">
        <f t="shared" si="235"/>
        <v>0</v>
      </c>
      <c r="V399" s="106">
        <f>+V400+V403+V405</f>
        <v>44000</v>
      </c>
      <c r="W399" s="107">
        <f>+W400+W403+W405</f>
        <v>416500</v>
      </c>
      <c r="X399" s="114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</row>
    <row r="400" spans="2:35" ht="12" hidden="1" customHeight="1" x14ac:dyDescent="0.2">
      <c r="B400" s="96" t="s">
        <v>617</v>
      </c>
      <c r="C400" s="109" t="s">
        <v>64</v>
      </c>
      <c r="D400" s="98"/>
      <c r="E400" s="99">
        <v>372109.2</v>
      </c>
      <c r="F400" s="99">
        <f t="shared" si="221"/>
        <v>-370109.2</v>
      </c>
      <c r="G400" s="99">
        <f t="shared" si="222"/>
        <v>2000</v>
      </c>
      <c r="H400" s="99">
        <f t="shared" ref="H400:U400" si="236">+H401+H402</f>
        <v>0</v>
      </c>
      <c r="I400" s="99">
        <f t="shared" si="236"/>
        <v>2000</v>
      </c>
      <c r="J400" s="99">
        <f t="shared" si="236"/>
        <v>0</v>
      </c>
      <c r="K400" s="99">
        <f t="shared" si="236"/>
        <v>0</v>
      </c>
      <c r="L400" s="99">
        <f t="shared" si="236"/>
        <v>0</v>
      </c>
      <c r="M400" s="99">
        <f t="shared" si="236"/>
        <v>0</v>
      </c>
      <c r="N400" s="99">
        <f t="shared" si="236"/>
        <v>0</v>
      </c>
      <c r="O400" s="99">
        <f t="shared" si="236"/>
        <v>0</v>
      </c>
      <c r="P400" s="99">
        <f t="shared" si="236"/>
        <v>0</v>
      </c>
      <c r="Q400" s="99">
        <f t="shared" si="236"/>
        <v>0</v>
      </c>
      <c r="R400" s="99">
        <f t="shared" si="236"/>
        <v>0</v>
      </c>
      <c r="S400" s="99">
        <f t="shared" si="236"/>
        <v>0</v>
      </c>
      <c r="T400" s="99">
        <f t="shared" si="236"/>
        <v>0</v>
      </c>
      <c r="U400" s="99">
        <f t="shared" si="236"/>
        <v>0</v>
      </c>
      <c r="V400" s="99">
        <f>+V401+V402</f>
        <v>0</v>
      </c>
      <c r="W400" s="100">
        <f>+W401+W402</f>
        <v>2000</v>
      </c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</row>
    <row r="401" spans="2:35" s="41" customFormat="1" ht="12" hidden="1" customHeight="1" x14ac:dyDescent="0.2">
      <c r="B401" s="111" t="s">
        <v>618</v>
      </c>
      <c r="C401" s="109" t="s">
        <v>619</v>
      </c>
      <c r="D401" s="98"/>
      <c r="E401" s="99">
        <v>337109.2</v>
      </c>
      <c r="F401" s="99">
        <f t="shared" si="221"/>
        <v>-335109.2</v>
      </c>
      <c r="G401" s="99">
        <f t="shared" si="222"/>
        <v>2000</v>
      </c>
      <c r="H401" s="99">
        <v>0</v>
      </c>
      <c r="I401" s="99">
        <v>2000</v>
      </c>
      <c r="J401" s="99">
        <v>0</v>
      </c>
      <c r="K401" s="99">
        <v>0</v>
      </c>
      <c r="L401" s="99">
        <v>0</v>
      </c>
      <c r="M401" s="99">
        <v>0</v>
      </c>
      <c r="N401" s="99">
        <v>0</v>
      </c>
      <c r="O401" s="99">
        <v>0</v>
      </c>
      <c r="P401" s="99">
        <v>0</v>
      </c>
      <c r="Q401" s="99">
        <v>0</v>
      </c>
      <c r="R401" s="99">
        <v>0</v>
      </c>
      <c r="S401" s="99">
        <v>0</v>
      </c>
      <c r="T401" s="99">
        <v>0</v>
      </c>
      <c r="U401" s="99">
        <v>0</v>
      </c>
      <c r="V401" s="99">
        <v>0</v>
      </c>
      <c r="W401" s="100">
        <f t="shared" ref="W401:W402" si="237">SUM(H401:V401)</f>
        <v>2000</v>
      </c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</row>
    <row r="402" spans="2:35" s="41" customFormat="1" ht="12" hidden="1" customHeight="1" x14ac:dyDescent="0.2">
      <c r="B402" s="111" t="s">
        <v>620</v>
      </c>
      <c r="C402" s="109" t="s">
        <v>621</v>
      </c>
      <c r="D402" s="98"/>
      <c r="E402" s="99">
        <v>35000</v>
      </c>
      <c r="F402" s="99">
        <f t="shared" si="221"/>
        <v>-35000</v>
      </c>
      <c r="G402" s="99">
        <f t="shared" si="222"/>
        <v>0</v>
      </c>
      <c r="H402" s="99">
        <v>0</v>
      </c>
      <c r="I402" s="99">
        <v>0</v>
      </c>
      <c r="J402" s="99">
        <v>0</v>
      </c>
      <c r="K402" s="99">
        <v>0</v>
      </c>
      <c r="L402" s="99">
        <v>0</v>
      </c>
      <c r="M402" s="99">
        <v>0</v>
      </c>
      <c r="N402" s="99">
        <v>0</v>
      </c>
      <c r="O402" s="99">
        <v>0</v>
      </c>
      <c r="P402" s="99">
        <v>0</v>
      </c>
      <c r="Q402" s="99">
        <v>0</v>
      </c>
      <c r="R402" s="99">
        <v>0</v>
      </c>
      <c r="S402" s="99">
        <v>0</v>
      </c>
      <c r="T402" s="99">
        <v>0</v>
      </c>
      <c r="U402" s="99">
        <v>0</v>
      </c>
      <c r="V402" s="99">
        <v>0</v>
      </c>
      <c r="W402" s="100">
        <f t="shared" si="237"/>
        <v>0</v>
      </c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</row>
    <row r="403" spans="2:35" s="41" customFormat="1" ht="12" hidden="1" customHeight="1" x14ac:dyDescent="0.2">
      <c r="B403" s="96" t="s">
        <v>622</v>
      </c>
      <c r="C403" s="109" t="s">
        <v>68</v>
      </c>
      <c r="D403" s="98"/>
      <c r="E403" s="99">
        <v>0</v>
      </c>
      <c r="F403" s="99">
        <f t="shared" si="221"/>
        <v>44000</v>
      </c>
      <c r="G403" s="99">
        <f t="shared" si="222"/>
        <v>44000</v>
      </c>
      <c r="H403" s="99">
        <f t="shared" ref="H403:U403" si="238">+H404</f>
        <v>0</v>
      </c>
      <c r="I403" s="99">
        <f t="shared" si="238"/>
        <v>0</v>
      </c>
      <c r="J403" s="99">
        <f t="shared" si="238"/>
        <v>0</v>
      </c>
      <c r="K403" s="99">
        <f t="shared" si="238"/>
        <v>0</v>
      </c>
      <c r="L403" s="99">
        <f t="shared" si="238"/>
        <v>0</v>
      </c>
      <c r="M403" s="99">
        <f t="shared" si="238"/>
        <v>0</v>
      </c>
      <c r="N403" s="99">
        <f t="shared" si="238"/>
        <v>0</v>
      </c>
      <c r="O403" s="99">
        <f t="shared" si="238"/>
        <v>0</v>
      </c>
      <c r="P403" s="99">
        <f t="shared" si="238"/>
        <v>0</v>
      </c>
      <c r="Q403" s="99">
        <f t="shared" si="238"/>
        <v>0</v>
      </c>
      <c r="R403" s="99">
        <f t="shared" si="238"/>
        <v>0</v>
      </c>
      <c r="S403" s="99">
        <f t="shared" si="238"/>
        <v>0</v>
      </c>
      <c r="T403" s="99">
        <f t="shared" si="238"/>
        <v>0</v>
      </c>
      <c r="U403" s="99">
        <f t="shared" si="238"/>
        <v>0</v>
      </c>
      <c r="V403" s="99">
        <f>+V404</f>
        <v>44000</v>
      </c>
      <c r="W403" s="100">
        <f>+W404</f>
        <v>44000</v>
      </c>
      <c r="X403" s="117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</row>
    <row r="404" spans="2:35" s="41" customFormat="1" ht="12" hidden="1" customHeight="1" x14ac:dyDescent="0.2">
      <c r="B404" s="111" t="s">
        <v>623</v>
      </c>
      <c r="C404" s="109" t="s">
        <v>619</v>
      </c>
      <c r="D404" s="98"/>
      <c r="E404" s="99">
        <v>0</v>
      </c>
      <c r="F404" s="99">
        <f t="shared" si="221"/>
        <v>44000</v>
      </c>
      <c r="G404" s="99">
        <f t="shared" si="222"/>
        <v>44000</v>
      </c>
      <c r="H404" s="99">
        <v>0</v>
      </c>
      <c r="I404" s="99">
        <v>0</v>
      </c>
      <c r="J404" s="99">
        <v>0</v>
      </c>
      <c r="K404" s="99">
        <v>0</v>
      </c>
      <c r="L404" s="99">
        <v>0</v>
      </c>
      <c r="M404" s="99">
        <v>0</v>
      </c>
      <c r="N404" s="99">
        <v>0</v>
      </c>
      <c r="O404" s="99">
        <v>0</v>
      </c>
      <c r="P404" s="99">
        <v>0</v>
      </c>
      <c r="Q404" s="99">
        <v>0</v>
      </c>
      <c r="R404" s="99">
        <v>0</v>
      </c>
      <c r="S404" s="99">
        <v>0</v>
      </c>
      <c r="T404" s="99">
        <v>0</v>
      </c>
      <c r="U404" s="99">
        <v>0</v>
      </c>
      <c r="V404" s="99">
        <v>44000</v>
      </c>
      <c r="W404" s="100">
        <f>SUM(H404:V404)</f>
        <v>44000</v>
      </c>
      <c r="X404" s="117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</row>
    <row r="405" spans="2:35" s="41" customFormat="1" ht="12" hidden="1" customHeight="1" x14ac:dyDescent="0.2">
      <c r="B405" s="96" t="s">
        <v>624</v>
      </c>
      <c r="C405" s="109" t="s">
        <v>72</v>
      </c>
      <c r="D405" s="98"/>
      <c r="E405" s="99">
        <v>0</v>
      </c>
      <c r="F405" s="99">
        <f t="shared" si="221"/>
        <v>370500</v>
      </c>
      <c r="G405" s="99">
        <f t="shared" si="222"/>
        <v>370500</v>
      </c>
      <c r="H405" s="99">
        <f t="shared" ref="H405:V405" si="239">+H407+H406</f>
        <v>65000</v>
      </c>
      <c r="I405" s="99">
        <f t="shared" si="239"/>
        <v>10000</v>
      </c>
      <c r="J405" s="99">
        <f t="shared" si="239"/>
        <v>53000</v>
      </c>
      <c r="K405" s="99">
        <f t="shared" si="239"/>
        <v>0</v>
      </c>
      <c r="L405" s="99">
        <f t="shared" si="239"/>
        <v>17000</v>
      </c>
      <c r="M405" s="99">
        <f t="shared" si="239"/>
        <v>6500</v>
      </c>
      <c r="N405" s="99">
        <f t="shared" si="239"/>
        <v>71000</v>
      </c>
      <c r="O405" s="99">
        <f t="shared" si="239"/>
        <v>19500</v>
      </c>
      <c r="P405" s="99">
        <f t="shared" si="239"/>
        <v>1000</v>
      </c>
      <c r="Q405" s="99">
        <f t="shared" si="239"/>
        <v>28500</v>
      </c>
      <c r="R405" s="99">
        <f t="shared" si="239"/>
        <v>97500</v>
      </c>
      <c r="S405" s="99">
        <f t="shared" si="239"/>
        <v>0</v>
      </c>
      <c r="T405" s="99">
        <f t="shared" si="239"/>
        <v>1500</v>
      </c>
      <c r="U405" s="99">
        <f t="shared" si="239"/>
        <v>0</v>
      </c>
      <c r="V405" s="99">
        <f t="shared" si="239"/>
        <v>0</v>
      </c>
      <c r="W405" s="100">
        <f>+W407+W406</f>
        <v>370500</v>
      </c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</row>
    <row r="406" spans="2:35" s="41" customFormat="1" ht="12" hidden="1" customHeight="1" x14ac:dyDescent="0.2">
      <c r="B406" s="111" t="s">
        <v>625</v>
      </c>
      <c r="C406" s="109" t="s">
        <v>619</v>
      </c>
      <c r="D406" s="98"/>
      <c r="E406" s="99">
        <v>0</v>
      </c>
      <c r="F406" s="99">
        <f t="shared" si="221"/>
        <v>168500</v>
      </c>
      <c r="G406" s="99">
        <f t="shared" si="222"/>
        <v>168500</v>
      </c>
      <c r="H406" s="99">
        <v>15000</v>
      </c>
      <c r="I406" s="99">
        <v>8500</v>
      </c>
      <c r="J406" s="99">
        <v>35500</v>
      </c>
      <c r="K406" s="99">
        <v>0</v>
      </c>
      <c r="L406" s="99">
        <v>6500</v>
      </c>
      <c r="M406" s="99">
        <f>1000+5000</f>
        <v>6000</v>
      </c>
      <c r="N406" s="99">
        <f>2500+5000</f>
        <v>7500</v>
      </c>
      <c r="O406" s="99">
        <f>10500+5000</f>
        <v>15500</v>
      </c>
      <c r="P406" s="99">
        <v>1000</v>
      </c>
      <c r="Q406" s="99">
        <f>14000+5000</f>
        <v>19000</v>
      </c>
      <c r="R406" s="99">
        <f>42500+10000</f>
        <v>52500</v>
      </c>
      <c r="S406" s="99">
        <v>0</v>
      </c>
      <c r="T406" s="99">
        <v>1500</v>
      </c>
      <c r="U406" s="99">
        <v>0</v>
      </c>
      <c r="V406" s="99">
        <v>0</v>
      </c>
      <c r="W406" s="100">
        <f t="shared" ref="W406:W407" si="240">SUM(H406:V406)</f>
        <v>168500</v>
      </c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</row>
    <row r="407" spans="2:35" s="41" customFormat="1" hidden="1" x14ac:dyDescent="0.2">
      <c r="B407" s="111" t="s">
        <v>626</v>
      </c>
      <c r="C407" s="109" t="s">
        <v>621</v>
      </c>
      <c r="D407" s="98"/>
      <c r="E407" s="99">
        <v>0</v>
      </c>
      <c r="F407" s="99">
        <f t="shared" si="221"/>
        <v>202000</v>
      </c>
      <c r="G407" s="99">
        <f t="shared" si="222"/>
        <v>202000</v>
      </c>
      <c r="H407" s="99">
        <f>30000+20000</f>
        <v>50000</v>
      </c>
      <c r="I407" s="99">
        <v>1500</v>
      </c>
      <c r="J407" s="99">
        <v>17500</v>
      </c>
      <c r="K407" s="99">
        <v>0</v>
      </c>
      <c r="L407" s="99">
        <v>10500</v>
      </c>
      <c r="M407" s="99">
        <v>500</v>
      </c>
      <c r="N407" s="99">
        <v>63500</v>
      </c>
      <c r="O407" s="99">
        <v>4000</v>
      </c>
      <c r="P407" s="99">
        <v>0</v>
      </c>
      <c r="Q407" s="99">
        <v>9500</v>
      </c>
      <c r="R407" s="99">
        <v>45000</v>
      </c>
      <c r="S407" s="99">
        <v>0</v>
      </c>
      <c r="T407" s="99">
        <v>0</v>
      </c>
      <c r="U407" s="99">
        <v>0</v>
      </c>
      <c r="V407" s="99">
        <v>0</v>
      </c>
      <c r="W407" s="100">
        <f t="shared" si="240"/>
        <v>202000</v>
      </c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</row>
    <row r="408" spans="2:35" s="116" customFormat="1" ht="12" hidden="1" customHeight="1" x14ac:dyDescent="0.2">
      <c r="B408" s="103" t="s">
        <v>627</v>
      </c>
      <c r="C408" s="104" t="s">
        <v>628</v>
      </c>
      <c r="D408" s="105"/>
      <c r="E408" s="106">
        <v>45260.18</v>
      </c>
      <c r="F408" s="106">
        <f t="shared" si="221"/>
        <v>-24260.18</v>
      </c>
      <c r="G408" s="106">
        <f t="shared" si="222"/>
        <v>21000</v>
      </c>
      <c r="H408" s="106">
        <f t="shared" ref="H408:U408" si="241">+H409+H412</f>
        <v>1500</v>
      </c>
      <c r="I408" s="106">
        <f t="shared" si="241"/>
        <v>0</v>
      </c>
      <c r="J408" s="106">
        <f t="shared" si="241"/>
        <v>0</v>
      </c>
      <c r="K408" s="106">
        <f t="shared" si="241"/>
        <v>0</v>
      </c>
      <c r="L408" s="106">
        <f t="shared" si="241"/>
        <v>0</v>
      </c>
      <c r="M408" s="106">
        <f t="shared" si="241"/>
        <v>0</v>
      </c>
      <c r="N408" s="106">
        <f t="shared" si="241"/>
        <v>12000</v>
      </c>
      <c r="O408" s="106">
        <f t="shared" si="241"/>
        <v>1000</v>
      </c>
      <c r="P408" s="106">
        <f t="shared" si="241"/>
        <v>0</v>
      </c>
      <c r="Q408" s="106">
        <f t="shared" si="241"/>
        <v>6500</v>
      </c>
      <c r="R408" s="106">
        <f t="shared" si="241"/>
        <v>0</v>
      </c>
      <c r="S408" s="106">
        <f t="shared" si="241"/>
        <v>0</v>
      </c>
      <c r="T408" s="106">
        <f t="shared" si="241"/>
        <v>0</v>
      </c>
      <c r="U408" s="106">
        <f t="shared" si="241"/>
        <v>0</v>
      </c>
      <c r="V408" s="106">
        <f>+V409+V412</f>
        <v>0</v>
      </c>
      <c r="W408" s="107">
        <f>+W409+W412</f>
        <v>21000</v>
      </c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</row>
    <row r="409" spans="2:35" ht="12" hidden="1" customHeight="1" x14ac:dyDescent="0.2">
      <c r="B409" s="96" t="s">
        <v>629</v>
      </c>
      <c r="C409" s="109" t="s">
        <v>64</v>
      </c>
      <c r="D409" s="98"/>
      <c r="E409" s="99">
        <v>45260.18</v>
      </c>
      <c r="F409" s="99">
        <f t="shared" si="221"/>
        <v>-24260.18</v>
      </c>
      <c r="G409" s="99">
        <f t="shared" si="222"/>
        <v>21000</v>
      </c>
      <c r="H409" s="99">
        <f t="shared" ref="H409:U409" si="242">+H410+H411</f>
        <v>1500</v>
      </c>
      <c r="I409" s="99">
        <f t="shared" si="242"/>
        <v>0</v>
      </c>
      <c r="J409" s="99">
        <f t="shared" si="242"/>
        <v>0</v>
      </c>
      <c r="K409" s="99">
        <f t="shared" si="242"/>
        <v>0</v>
      </c>
      <c r="L409" s="99">
        <f t="shared" si="242"/>
        <v>0</v>
      </c>
      <c r="M409" s="99">
        <f t="shared" si="242"/>
        <v>0</v>
      </c>
      <c r="N409" s="99">
        <f t="shared" si="242"/>
        <v>12000</v>
      </c>
      <c r="O409" s="99">
        <f t="shared" si="242"/>
        <v>1000</v>
      </c>
      <c r="P409" s="99">
        <f t="shared" si="242"/>
        <v>0</v>
      </c>
      <c r="Q409" s="99">
        <f t="shared" si="242"/>
        <v>6500</v>
      </c>
      <c r="R409" s="99">
        <f t="shared" si="242"/>
        <v>0</v>
      </c>
      <c r="S409" s="99">
        <f t="shared" si="242"/>
        <v>0</v>
      </c>
      <c r="T409" s="99">
        <f t="shared" si="242"/>
        <v>0</v>
      </c>
      <c r="U409" s="99">
        <f t="shared" si="242"/>
        <v>0</v>
      </c>
      <c r="V409" s="99">
        <f>+V410+V411</f>
        <v>0</v>
      </c>
      <c r="W409" s="100">
        <f>+W410+W411</f>
        <v>21000</v>
      </c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</row>
    <row r="410" spans="2:35" s="41" customFormat="1" ht="12" hidden="1" customHeight="1" x14ac:dyDescent="0.2">
      <c r="B410" s="111" t="s">
        <v>630</v>
      </c>
      <c r="C410" s="109" t="s">
        <v>631</v>
      </c>
      <c r="D410" s="98"/>
      <c r="E410" s="99">
        <v>23000</v>
      </c>
      <c r="F410" s="99">
        <f t="shared" si="221"/>
        <v>-3500</v>
      </c>
      <c r="G410" s="99">
        <f t="shared" si="222"/>
        <v>19500</v>
      </c>
      <c r="H410" s="99">
        <v>0</v>
      </c>
      <c r="I410" s="99">
        <v>0</v>
      </c>
      <c r="J410" s="99">
        <v>0</v>
      </c>
      <c r="K410" s="99">
        <v>0</v>
      </c>
      <c r="L410" s="99">
        <v>0</v>
      </c>
      <c r="M410" s="99">
        <v>0</v>
      </c>
      <c r="N410" s="99">
        <v>12000</v>
      </c>
      <c r="O410" s="99">
        <v>1000</v>
      </c>
      <c r="P410" s="99">
        <v>0</v>
      </c>
      <c r="Q410" s="99">
        <v>6500</v>
      </c>
      <c r="R410" s="99">
        <v>0</v>
      </c>
      <c r="S410" s="99">
        <v>0</v>
      </c>
      <c r="T410" s="99">
        <v>0</v>
      </c>
      <c r="U410" s="99">
        <v>0</v>
      </c>
      <c r="V410" s="99">
        <v>0</v>
      </c>
      <c r="W410" s="100">
        <f t="shared" ref="W410:W411" si="243">SUM(H410:V410)</f>
        <v>19500</v>
      </c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</row>
    <row r="411" spans="2:35" s="41" customFormat="1" ht="12" hidden="1" customHeight="1" x14ac:dyDescent="0.2">
      <c r="B411" s="111" t="s">
        <v>632</v>
      </c>
      <c r="C411" s="109" t="s">
        <v>633</v>
      </c>
      <c r="D411" s="98"/>
      <c r="E411" s="99">
        <v>22260.18</v>
      </c>
      <c r="F411" s="99">
        <f t="shared" si="221"/>
        <v>-20760.18</v>
      </c>
      <c r="G411" s="99">
        <f t="shared" si="222"/>
        <v>1500</v>
      </c>
      <c r="H411" s="99">
        <v>1500</v>
      </c>
      <c r="I411" s="99">
        <v>0</v>
      </c>
      <c r="J411" s="99">
        <v>0</v>
      </c>
      <c r="K411" s="99">
        <v>0</v>
      </c>
      <c r="L411" s="99">
        <v>0</v>
      </c>
      <c r="M411" s="99">
        <v>0</v>
      </c>
      <c r="N411" s="99">
        <v>0</v>
      </c>
      <c r="O411" s="99">
        <v>0</v>
      </c>
      <c r="P411" s="99">
        <v>0</v>
      </c>
      <c r="Q411" s="99">
        <v>0</v>
      </c>
      <c r="R411" s="99">
        <v>0</v>
      </c>
      <c r="S411" s="99">
        <v>0</v>
      </c>
      <c r="T411" s="99">
        <v>0</v>
      </c>
      <c r="U411" s="99">
        <v>0</v>
      </c>
      <c r="V411" s="99">
        <v>0</v>
      </c>
      <c r="W411" s="100">
        <f t="shared" si="243"/>
        <v>1500</v>
      </c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</row>
    <row r="412" spans="2:35" s="41" customFormat="1" ht="12" hidden="1" customHeight="1" x14ac:dyDescent="0.2">
      <c r="B412" s="96" t="s">
        <v>634</v>
      </c>
      <c r="C412" s="109" t="s">
        <v>68</v>
      </c>
      <c r="D412" s="98"/>
      <c r="E412" s="99">
        <v>0</v>
      </c>
      <c r="F412" s="99">
        <f t="shared" si="221"/>
        <v>0</v>
      </c>
      <c r="G412" s="99">
        <f t="shared" si="222"/>
        <v>0</v>
      </c>
      <c r="H412" s="99">
        <f t="shared" ref="H412:U412" si="244">+H413+H414</f>
        <v>0</v>
      </c>
      <c r="I412" s="99">
        <f t="shared" si="244"/>
        <v>0</v>
      </c>
      <c r="J412" s="99">
        <f t="shared" si="244"/>
        <v>0</v>
      </c>
      <c r="K412" s="99">
        <f t="shared" si="244"/>
        <v>0</v>
      </c>
      <c r="L412" s="99">
        <f t="shared" si="244"/>
        <v>0</v>
      </c>
      <c r="M412" s="99">
        <f t="shared" si="244"/>
        <v>0</v>
      </c>
      <c r="N412" s="99">
        <f t="shared" si="244"/>
        <v>0</v>
      </c>
      <c r="O412" s="99">
        <f t="shared" si="244"/>
        <v>0</v>
      </c>
      <c r="P412" s="99">
        <f t="shared" si="244"/>
        <v>0</v>
      </c>
      <c r="Q412" s="99">
        <f t="shared" si="244"/>
        <v>0</v>
      </c>
      <c r="R412" s="99">
        <f t="shared" si="244"/>
        <v>0</v>
      </c>
      <c r="S412" s="99">
        <f t="shared" si="244"/>
        <v>0</v>
      </c>
      <c r="T412" s="99">
        <f t="shared" si="244"/>
        <v>0</v>
      </c>
      <c r="U412" s="99">
        <f t="shared" si="244"/>
        <v>0</v>
      </c>
      <c r="V412" s="99">
        <f>+V413+V414</f>
        <v>0</v>
      </c>
      <c r="W412" s="100">
        <f>+W413+W414</f>
        <v>0</v>
      </c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</row>
    <row r="413" spans="2:35" s="41" customFormat="1" hidden="1" x14ac:dyDescent="0.2">
      <c r="B413" s="111" t="s">
        <v>635</v>
      </c>
      <c r="C413" s="109" t="s">
        <v>636</v>
      </c>
      <c r="D413" s="98"/>
      <c r="E413" s="99">
        <v>0</v>
      </c>
      <c r="F413" s="99">
        <f t="shared" si="221"/>
        <v>0</v>
      </c>
      <c r="G413" s="99">
        <f t="shared" si="222"/>
        <v>0</v>
      </c>
      <c r="H413" s="99">
        <v>0</v>
      </c>
      <c r="I413" s="99">
        <v>0</v>
      </c>
      <c r="J413" s="99">
        <v>0</v>
      </c>
      <c r="K413" s="99">
        <v>0</v>
      </c>
      <c r="L413" s="99">
        <v>0</v>
      </c>
      <c r="M413" s="99">
        <v>0</v>
      </c>
      <c r="N413" s="99">
        <v>0</v>
      </c>
      <c r="O413" s="99">
        <v>0</v>
      </c>
      <c r="P413" s="99">
        <v>0</v>
      </c>
      <c r="Q413" s="99">
        <v>0</v>
      </c>
      <c r="R413" s="99">
        <v>0</v>
      </c>
      <c r="S413" s="99">
        <v>0</v>
      </c>
      <c r="T413" s="99">
        <v>0</v>
      </c>
      <c r="U413" s="99">
        <v>0</v>
      </c>
      <c r="V413" s="99">
        <v>0</v>
      </c>
      <c r="W413" s="100">
        <f t="shared" ref="W413:W414" si="245">SUM(H413:V413)</f>
        <v>0</v>
      </c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</row>
    <row r="414" spans="2:35" s="41" customFormat="1" ht="12" hidden="1" customHeight="1" x14ac:dyDescent="0.2">
      <c r="B414" s="111" t="s">
        <v>637</v>
      </c>
      <c r="C414" s="109" t="s">
        <v>633</v>
      </c>
      <c r="D414" s="98"/>
      <c r="E414" s="99">
        <v>22260.18</v>
      </c>
      <c r="F414" s="99">
        <f t="shared" si="221"/>
        <v>-22260.18</v>
      </c>
      <c r="G414" s="99">
        <f t="shared" si="222"/>
        <v>0</v>
      </c>
      <c r="H414" s="99">
        <v>0</v>
      </c>
      <c r="I414" s="99">
        <v>0</v>
      </c>
      <c r="J414" s="99">
        <v>0</v>
      </c>
      <c r="K414" s="99">
        <v>0</v>
      </c>
      <c r="L414" s="99">
        <v>0</v>
      </c>
      <c r="M414" s="99">
        <v>0</v>
      </c>
      <c r="N414" s="99">
        <v>0</v>
      </c>
      <c r="O414" s="99">
        <v>0</v>
      </c>
      <c r="P414" s="99">
        <v>0</v>
      </c>
      <c r="Q414" s="99">
        <v>0</v>
      </c>
      <c r="R414" s="99">
        <v>0</v>
      </c>
      <c r="S414" s="99">
        <v>0</v>
      </c>
      <c r="T414" s="99">
        <v>0</v>
      </c>
      <c r="U414" s="99">
        <v>0</v>
      </c>
      <c r="V414" s="99">
        <v>0</v>
      </c>
      <c r="W414" s="100">
        <f t="shared" si="245"/>
        <v>0</v>
      </c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</row>
    <row r="415" spans="2:35" s="41" customFormat="1" ht="11.25" customHeight="1" x14ac:dyDescent="0.2">
      <c r="B415" s="96" t="s">
        <v>638</v>
      </c>
      <c r="C415" s="109" t="s">
        <v>639</v>
      </c>
      <c r="D415" s="98"/>
      <c r="E415" s="99">
        <v>2383793.23</v>
      </c>
      <c r="F415" s="99">
        <f t="shared" si="221"/>
        <v>-845993.23</v>
      </c>
      <c r="G415" s="99">
        <f t="shared" si="222"/>
        <v>1537800</v>
      </c>
      <c r="H415" s="99">
        <f t="shared" ref="H415:U415" si="246">+H416+H428</f>
        <v>315000</v>
      </c>
      <c r="I415" s="99">
        <f t="shared" si="246"/>
        <v>88000</v>
      </c>
      <c r="J415" s="99">
        <f t="shared" si="246"/>
        <v>451000</v>
      </c>
      <c r="K415" s="99">
        <f t="shared" si="246"/>
        <v>0</v>
      </c>
      <c r="L415" s="99">
        <f t="shared" si="246"/>
        <v>29000</v>
      </c>
      <c r="M415" s="99">
        <f t="shared" si="246"/>
        <v>0</v>
      </c>
      <c r="N415" s="99">
        <f t="shared" si="246"/>
        <v>0</v>
      </c>
      <c r="O415" s="99">
        <f t="shared" si="246"/>
        <v>0</v>
      </c>
      <c r="P415" s="99">
        <f t="shared" si="246"/>
        <v>0</v>
      </c>
      <c r="Q415" s="99">
        <f t="shared" si="246"/>
        <v>639800</v>
      </c>
      <c r="R415" s="99">
        <f t="shared" si="246"/>
        <v>0</v>
      </c>
      <c r="S415" s="99">
        <f t="shared" si="246"/>
        <v>0</v>
      </c>
      <c r="T415" s="99">
        <f t="shared" si="246"/>
        <v>0</v>
      </c>
      <c r="U415" s="99">
        <f t="shared" si="246"/>
        <v>0</v>
      </c>
      <c r="V415" s="99">
        <f>+V416+V428</f>
        <v>15000</v>
      </c>
      <c r="W415" s="100">
        <f>+W416+W428</f>
        <v>1537800</v>
      </c>
      <c r="X415" s="117">
        <v>128150</v>
      </c>
      <c r="Y415" s="117">
        <v>128150</v>
      </c>
      <c r="Z415" s="117">
        <v>128150</v>
      </c>
      <c r="AA415" s="117">
        <v>128150</v>
      </c>
      <c r="AB415" s="117">
        <v>128150</v>
      </c>
      <c r="AC415" s="117">
        <v>128150</v>
      </c>
      <c r="AD415" s="117">
        <v>128150</v>
      </c>
      <c r="AE415" s="117">
        <v>128150</v>
      </c>
      <c r="AF415" s="117">
        <v>128150</v>
      </c>
      <c r="AG415" s="117">
        <v>128150</v>
      </c>
      <c r="AH415" s="117">
        <v>128150</v>
      </c>
      <c r="AI415" s="117">
        <v>128150</v>
      </c>
    </row>
    <row r="416" spans="2:35" s="116" customFormat="1" ht="12" hidden="1" customHeight="1" x14ac:dyDescent="0.2">
      <c r="B416" s="103" t="s">
        <v>640</v>
      </c>
      <c r="C416" s="104" t="s">
        <v>641</v>
      </c>
      <c r="D416" s="105"/>
      <c r="E416" s="106">
        <v>2247877.4300000002</v>
      </c>
      <c r="F416" s="106">
        <f t="shared" si="221"/>
        <v>-951077.43000000017</v>
      </c>
      <c r="G416" s="106">
        <f t="shared" si="222"/>
        <v>1296800</v>
      </c>
      <c r="H416" s="106">
        <f t="shared" ref="H416:U416" si="247">+H417+H425+H422</f>
        <v>74000</v>
      </c>
      <c r="I416" s="106">
        <f t="shared" si="247"/>
        <v>88000</v>
      </c>
      <c r="J416" s="106">
        <f t="shared" si="247"/>
        <v>451000</v>
      </c>
      <c r="K416" s="106">
        <f t="shared" si="247"/>
        <v>0</v>
      </c>
      <c r="L416" s="106">
        <f t="shared" si="247"/>
        <v>29000</v>
      </c>
      <c r="M416" s="106">
        <f t="shared" si="247"/>
        <v>0</v>
      </c>
      <c r="N416" s="106">
        <f t="shared" si="247"/>
        <v>0</v>
      </c>
      <c r="O416" s="106">
        <f t="shared" si="247"/>
        <v>0</v>
      </c>
      <c r="P416" s="106">
        <f t="shared" si="247"/>
        <v>0</v>
      </c>
      <c r="Q416" s="106">
        <f t="shared" si="247"/>
        <v>639800</v>
      </c>
      <c r="R416" s="106">
        <f t="shared" si="247"/>
        <v>0</v>
      </c>
      <c r="S416" s="106">
        <f t="shared" si="247"/>
        <v>0</v>
      </c>
      <c r="T416" s="106">
        <f t="shared" si="247"/>
        <v>0</v>
      </c>
      <c r="U416" s="106">
        <f t="shared" si="247"/>
        <v>0</v>
      </c>
      <c r="V416" s="106">
        <f>+V417+V425+V422</f>
        <v>15000</v>
      </c>
      <c r="W416" s="107">
        <f>+W417+W425+W422</f>
        <v>1296800</v>
      </c>
      <c r="X416" s="114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</row>
    <row r="417" spans="2:35" ht="12" hidden="1" customHeight="1" x14ac:dyDescent="0.2">
      <c r="B417" s="96" t="s">
        <v>642</v>
      </c>
      <c r="C417" s="109" t="s">
        <v>64</v>
      </c>
      <c r="D417" s="98"/>
      <c r="E417" s="99">
        <v>2247877.4300000002</v>
      </c>
      <c r="F417" s="99">
        <f t="shared" si="221"/>
        <v>-1645577.4300000002</v>
      </c>
      <c r="G417" s="99">
        <f t="shared" si="222"/>
        <v>602300</v>
      </c>
      <c r="H417" s="99">
        <f t="shared" ref="H417:V417" si="248">+H418+H420+H421+H419</f>
        <v>0</v>
      </c>
      <c r="I417" s="99">
        <f t="shared" si="248"/>
        <v>87500</v>
      </c>
      <c r="J417" s="99">
        <f t="shared" si="248"/>
        <v>451000</v>
      </c>
      <c r="K417" s="99">
        <f t="shared" si="248"/>
        <v>0</v>
      </c>
      <c r="L417" s="99">
        <f t="shared" si="248"/>
        <v>29000</v>
      </c>
      <c r="M417" s="99">
        <f t="shared" si="248"/>
        <v>0</v>
      </c>
      <c r="N417" s="99">
        <f t="shared" si="248"/>
        <v>0</v>
      </c>
      <c r="O417" s="99">
        <f t="shared" si="248"/>
        <v>0</v>
      </c>
      <c r="P417" s="99">
        <f t="shared" si="248"/>
        <v>0</v>
      </c>
      <c r="Q417" s="99">
        <f t="shared" si="248"/>
        <v>34800</v>
      </c>
      <c r="R417" s="99">
        <f t="shared" si="248"/>
        <v>0</v>
      </c>
      <c r="S417" s="99">
        <f t="shared" si="248"/>
        <v>0</v>
      </c>
      <c r="T417" s="99">
        <f t="shared" si="248"/>
        <v>0</v>
      </c>
      <c r="U417" s="99">
        <f t="shared" si="248"/>
        <v>0</v>
      </c>
      <c r="V417" s="99">
        <f t="shared" si="248"/>
        <v>0</v>
      </c>
      <c r="W417" s="100">
        <f>+W418+W420+W421+W419</f>
        <v>602300</v>
      </c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</row>
    <row r="418" spans="2:35" s="41" customFormat="1" ht="12" hidden="1" customHeight="1" x14ac:dyDescent="0.2">
      <c r="B418" s="111" t="s">
        <v>643</v>
      </c>
      <c r="C418" s="109" t="s">
        <v>644</v>
      </c>
      <c r="D418" s="98"/>
      <c r="E418" s="99" t="e">
        <f>+#REF!</f>
        <v>#REF!</v>
      </c>
      <c r="F418" s="99" t="e">
        <f t="shared" si="221"/>
        <v>#REF!</v>
      </c>
      <c r="G418" s="99">
        <f t="shared" si="222"/>
        <v>567500</v>
      </c>
      <c r="H418" s="99">
        <v>0</v>
      </c>
      <c r="I418" s="99">
        <v>87500</v>
      </c>
      <c r="J418" s="99">
        <f>351000+100000</f>
        <v>451000</v>
      </c>
      <c r="K418" s="99">
        <v>0</v>
      </c>
      <c r="L418" s="99">
        <v>29000</v>
      </c>
      <c r="M418" s="99">
        <v>0</v>
      </c>
      <c r="N418" s="99">
        <v>0</v>
      </c>
      <c r="O418" s="99">
        <v>0</v>
      </c>
      <c r="P418" s="99">
        <v>0</v>
      </c>
      <c r="Q418" s="99">
        <v>0</v>
      </c>
      <c r="R418" s="99">
        <v>0</v>
      </c>
      <c r="S418" s="99">
        <v>0</v>
      </c>
      <c r="T418" s="99">
        <v>0</v>
      </c>
      <c r="U418" s="99">
        <v>0</v>
      </c>
      <c r="V418" s="99">
        <v>0</v>
      </c>
      <c r="W418" s="100">
        <f t="shared" ref="W418:W421" si="249">SUM(H418:V418)</f>
        <v>567500</v>
      </c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</row>
    <row r="419" spans="2:35" s="41" customFormat="1" hidden="1" x14ac:dyDescent="0.2">
      <c r="B419" s="111" t="s">
        <v>645</v>
      </c>
      <c r="C419" s="109" t="s">
        <v>646</v>
      </c>
      <c r="D419" s="98"/>
      <c r="E419" s="99">
        <v>0</v>
      </c>
      <c r="F419" s="99">
        <f t="shared" si="221"/>
        <v>34800</v>
      </c>
      <c r="G419" s="99">
        <f t="shared" si="222"/>
        <v>34800</v>
      </c>
      <c r="H419" s="99">
        <v>0</v>
      </c>
      <c r="I419" s="99">
        <v>0</v>
      </c>
      <c r="J419" s="99">
        <v>0</v>
      </c>
      <c r="K419" s="99">
        <v>0</v>
      </c>
      <c r="L419" s="99">
        <v>0</v>
      </c>
      <c r="M419" s="99">
        <v>0</v>
      </c>
      <c r="N419" s="99">
        <v>0</v>
      </c>
      <c r="O419" s="99">
        <v>0</v>
      </c>
      <c r="P419" s="99">
        <v>0</v>
      </c>
      <c r="Q419" s="99">
        <v>34800</v>
      </c>
      <c r="R419" s="99">
        <v>0</v>
      </c>
      <c r="S419" s="99">
        <v>0</v>
      </c>
      <c r="T419" s="99">
        <v>0</v>
      </c>
      <c r="U419" s="99">
        <v>0</v>
      </c>
      <c r="V419" s="99">
        <v>0</v>
      </c>
      <c r="W419" s="100">
        <f t="shared" si="249"/>
        <v>34800</v>
      </c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</row>
    <row r="420" spans="2:35" s="41" customFormat="1" ht="12" hidden="1" customHeight="1" x14ac:dyDescent="0.2">
      <c r="B420" s="111" t="s">
        <v>647</v>
      </c>
      <c r="C420" s="109" t="s">
        <v>648</v>
      </c>
      <c r="D420" s="98"/>
      <c r="E420" s="99">
        <v>321466.67</v>
      </c>
      <c r="F420" s="99">
        <f t="shared" si="221"/>
        <v>-321466.67</v>
      </c>
      <c r="G420" s="99">
        <f t="shared" si="222"/>
        <v>0</v>
      </c>
      <c r="H420" s="99">
        <v>0</v>
      </c>
      <c r="I420" s="99">
        <v>0</v>
      </c>
      <c r="J420" s="99">
        <v>0</v>
      </c>
      <c r="K420" s="99">
        <v>0</v>
      </c>
      <c r="L420" s="99">
        <v>0</v>
      </c>
      <c r="M420" s="99">
        <v>0</v>
      </c>
      <c r="N420" s="99">
        <v>0</v>
      </c>
      <c r="O420" s="99">
        <v>0</v>
      </c>
      <c r="P420" s="99">
        <v>0</v>
      </c>
      <c r="Q420" s="99">
        <v>0</v>
      </c>
      <c r="R420" s="99">
        <v>0</v>
      </c>
      <c r="S420" s="99">
        <v>0</v>
      </c>
      <c r="T420" s="99">
        <v>0</v>
      </c>
      <c r="U420" s="99">
        <v>0</v>
      </c>
      <c r="V420" s="99">
        <v>0</v>
      </c>
      <c r="W420" s="100">
        <f t="shared" si="249"/>
        <v>0</v>
      </c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</row>
    <row r="421" spans="2:35" s="41" customFormat="1" ht="12" hidden="1" customHeight="1" x14ac:dyDescent="0.2">
      <c r="B421" s="111" t="s">
        <v>649</v>
      </c>
      <c r="C421" s="109" t="s">
        <v>650</v>
      </c>
      <c r="D421" s="98"/>
      <c r="E421" s="99">
        <v>13758</v>
      </c>
      <c r="F421" s="99">
        <f t="shared" si="221"/>
        <v>-13758</v>
      </c>
      <c r="G421" s="99">
        <f t="shared" si="222"/>
        <v>0</v>
      </c>
      <c r="H421" s="99">
        <v>0</v>
      </c>
      <c r="I421" s="99">
        <v>0</v>
      </c>
      <c r="J421" s="99">
        <v>0</v>
      </c>
      <c r="K421" s="99">
        <v>0</v>
      </c>
      <c r="L421" s="99">
        <v>0</v>
      </c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0</v>
      </c>
      <c r="S421" s="99">
        <v>0</v>
      </c>
      <c r="T421" s="99">
        <v>0</v>
      </c>
      <c r="U421" s="99">
        <v>0</v>
      </c>
      <c r="V421" s="99">
        <v>0</v>
      </c>
      <c r="W421" s="100">
        <f t="shared" si="249"/>
        <v>0</v>
      </c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</row>
    <row r="422" spans="2:35" s="41" customFormat="1" ht="12" hidden="1" customHeight="1" x14ac:dyDescent="0.2">
      <c r="B422" s="96" t="s">
        <v>651</v>
      </c>
      <c r="C422" s="109" t="s">
        <v>68</v>
      </c>
      <c r="D422" s="98"/>
      <c r="E422" s="99">
        <v>0</v>
      </c>
      <c r="F422" s="99">
        <f t="shared" si="221"/>
        <v>15000</v>
      </c>
      <c r="G422" s="99">
        <f t="shared" si="222"/>
        <v>15000</v>
      </c>
      <c r="H422" s="99">
        <f>+Q423+H424</f>
        <v>0</v>
      </c>
      <c r="I422" s="99">
        <f t="shared" ref="I422:U422" si="250">+I423+I424</f>
        <v>0</v>
      </c>
      <c r="J422" s="99">
        <f t="shared" si="250"/>
        <v>0</v>
      </c>
      <c r="K422" s="99">
        <f t="shared" si="250"/>
        <v>0</v>
      </c>
      <c r="L422" s="99">
        <f t="shared" si="250"/>
        <v>0</v>
      </c>
      <c r="M422" s="99">
        <f t="shared" si="250"/>
        <v>0</v>
      </c>
      <c r="N422" s="99">
        <f t="shared" si="250"/>
        <v>0</v>
      </c>
      <c r="O422" s="99">
        <f t="shared" si="250"/>
        <v>0</v>
      </c>
      <c r="P422" s="99">
        <f t="shared" si="250"/>
        <v>0</v>
      </c>
      <c r="Q422" s="99">
        <f t="shared" si="250"/>
        <v>0</v>
      </c>
      <c r="R422" s="99">
        <f t="shared" si="250"/>
        <v>0</v>
      </c>
      <c r="S422" s="99">
        <f t="shared" si="250"/>
        <v>0</v>
      </c>
      <c r="T422" s="99">
        <f t="shared" si="250"/>
        <v>0</v>
      </c>
      <c r="U422" s="99">
        <f t="shared" si="250"/>
        <v>0</v>
      </c>
      <c r="V422" s="99">
        <f>+V423+V424</f>
        <v>15000</v>
      </c>
      <c r="W422" s="100">
        <f>+W423+W424</f>
        <v>15000</v>
      </c>
      <c r="X422" s="117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</row>
    <row r="423" spans="2:35" s="41" customFormat="1" hidden="1" x14ac:dyDescent="0.2">
      <c r="B423" s="111" t="s">
        <v>652</v>
      </c>
      <c r="C423" s="109" t="s">
        <v>644</v>
      </c>
      <c r="D423" s="98"/>
      <c r="E423" s="99">
        <v>0</v>
      </c>
      <c r="F423" s="99">
        <f t="shared" si="221"/>
        <v>15000</v>
      </c>
      <c r="G423" s="99">
        <f t="shared" si="222"/>
        <v>15000</v>
      </c>
      <c r="H423" s="99">
        <v>0</v>
      </c>
      <c r="I423" s="99">
        <v>0</v>
      </c>
      <c r="J423" s="99">
        <v>0</v>
      </c>
      <c r="K423" s="99">
        <v>0</v>
      </c>
      <c r="L423" s="99">
        <v>0</v>
      </c>
      <c r="M423" s="99">
        <v>0</v>
      </c>
      <c r="N423" s="99">
        <v>0</v>
      </c>
      <c r="O423" s="99">
        <v>0</v>
      </c>
      <c r="P423" s="99">
        <v>0</v>
      </c>
      <c r="Q423" s="99">
        <v>0</v>
      </c>
      <c r="R423" s="99">
        <v>0</v>
      </c>
      <c r="S423" s="99">
        <v>0</v>
      </c>
      <c r="T423" s="99">
        <v>0</v>
      </c>
      <c r="U423" s="99">
        <v>0</v>
      </c>
      <c r="V423" s="99">
        <v>15000</v>
      </c>
      <c r="W423" s="100">
        <f t="shared" ref="W423:W424" si="251">SUM(H423:V423)</f>
        <v>15000</v>
      </c>
      <c r="X423" s="117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</row>
    <row r="424" spans="2:35" s="41" customFormat="1" hidden="1" x14ac:dyDescent="0.2">
      <c r="B424" s="111" t="s">
        <v>653</v>
      </c>
      <c r="C424" s="109" t="s">
        <v>646</v>
      </c>
      <c r="D424" s="98"/>
      <c r="E424" s="99">
        <v>0</v>
      </c>
      <c r="F424" s="99">
        <f t="shared" si="221"/>
        <v>0</v>
      </c>
      <c r="G424" s="99">
        <f t="shared" si="222"/>
        <v>0</v>
      </c>
      <c r="H424" s="99">
        <v>0</v>
      </c>
      <c r="I424" s="99">
        <v>0</v>
      </c>
      <c r="J424" s="99">
        <v>0</v>
      </c>
      <c r="K424" s="99">
        <v>0</v>
      </c>
      <c r="L424" s="99">
        <v>0</v>
      </c>
      <c r="M424" s="99">
        <v>0</v>
      </c>
      <c r="N424" s="99">
        <v>0</v>
      </c>
      <c r="O424" s="99">
        <v>0</v>
      </c>
      <c r="P424" s="99">
        <v>0</v>
      </c>
      <c r="Q424" s="99">
        <v>0</v>
      </c>
      <c r="R424" s="99">
        <v>0</v>
      </c>
      <c r="S424" s="99">
        <v>0</v>
      </c>
      <c r="T424" s="99">
        <v>0</v>
      </c>
      <c r="U424" s="99">
        <v>0</v>
      </c>
      <c r="V424" s="99">
        <v>0</v>
      </c>
      <c r="W424" s="100">
        <f t="shared" si="251"/>
        <v>0</v>
      </c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</row>
    <row r="425" spans="2:35" s="41" customFormat="1" ht="12" hidden="1" customHeight="1" x14ac:dyDescent="0.2">
      <c r="B425" s="96" t="s">
        <v>654</v>
      </c>
      <c r="C425" s="109" t="s">
        <v>72</v>
      </c>
      <c r="D425" s="98"/>
      <c r="E425" s="99">
        <v>0</v>
      </c>
      <c r="F425" s="99">
        <f t="shared" si="221"/>
        <v>679500</v>
      </c>
      <c r="G425" s="99">
        <f t="shared" si="222"/>
        <v>679500</v>
      </c>
      <c r="H425" s="99">
        <f t="shared" ref="H425:U425" si="252">+H426+H427</f>
        <v>74000</v>
      </c>
      <c r="I425" s="99">
        <f t="shared" si="252"/>
        <v>500</v>
      </c>
      <c r="J425" s="99">
        <f t="shared" si="252"/>
        <v>0</v>
      </c>
      <c r="K425" s="99">
        <f t="shared" si="252"/>
        <v>0</v>
      </c>
      <c r="L425" s="99">
        <f t="shared" si="252"/>
        <v>0</v>
      </c>
      <c r="M425" s="99">
        <f t="shared" si="252"/>
        <v>0</v>
      </c>
      <c r="N425" s="99">
        <f t="shared" si="252"/>
        <v>0</v>
      </c>
      <c r="O425" s="99">
        <f t="shared" si="252"/>
        <v>0</v>
      </c>
      <c r="P425" s="99">
        <f t="shared" si="252"/>
        <v>0</v>
      </c>
      <c r="Q425" s="99">
        <f t="shared" si="252"/>
        <v>605000</v>
      </c>
      <c r="R425" s="99">
        <f t="shared" si="252"/>
        <v>0</v>
      </c>
      <c r="S425" s="99">
        <f t="shared" si="252"/>
        <v>0</v>
      </c>
      <c r="T425" s="99">
        <f t="shared" si="252"/>
        <v>0</v>
      </c>
      <c r="U425" s="99">
        <f t="shared" si="252"/>
        <v>0</v>
      </c>
      <c r="V425" s="99">
        <f>+V426+V427</f>
        <v>0</v>
      </c>
      <c r="W425" s="100">
        <f>+W426+W427</f>
        <v>679500</v>
      </c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</row>
    <row r="426" spans="2:35" s="41" customFormat="1" hidden="1" x14ac:dyDescent="0.2">
      <c r="B426" s="111" t="s">
        <v>655</v>
      </c>
      <c r="C426" s="109" t="s">
        <v>644</v>
      </c>
      <c r="D426" s="98"/>
      <c r="E426" s="99">
        <v>0</v>
      </c>
      <c r="F426" s="99">
        <f t="shared" si="221"/>
        <v>679500</v>
      </c>
      <c r="G426" s="99">
        <f t="shared" si="222"/>
        <v>679500</v>
      </c>
      <c r="H426" s="99">
        <v>74000</v>
      </c>
      <c r="I426" s="99">
        <v>500</v>
      </c>
      <c r="J426" s="99">
        <v>0</v>
      </c>
      <c r="K426" s="99">
        <v>0</v>
      </c>
      <c r="L426" s="99">
        <v>0</v>
      </c>
      <c r="M426" s="99">
        <v>0</v>
      </c>
      <c r="N426" s="99">
        <v>0</v>
      </c>
      <c r="O426" s="99">
        <v>0</v>
      </c>
      <c r="P426" s="99">
        <v>0</v>
      </c>
      <c r="Q426" s="99">
        <f>505000+100000</f>
        <v>605000</v>
      </c>
      <c r="R426" s="99">
        <v>0</v>
      </c>
      <c r="S426" s="99">
        <v>0</v>
      </c>
      <c r="T426" s="99">
        <v>0</v>
      </c>
      <c r="U426" s="99">
        <v>0</v>
      </c>
      <c r="V426" s="99">
        <v>0</v>
      </c>
      <c r="W426" s="100">
        <f t="shared" ref="W426:W427" si="253">SUM(H426:V426)</f>
        <v>679500</v>
      </c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</row>
    <row r="427" spans="2:35" s="41" customFormat="1" hidden="1" x14ac:dyDescent="0.2">
      <c r="B427" s="111" t="s">
        <v>656</v>
      </c>
      <c r="C427" s="109" t="s">
        <v>646</v>
      </c>
      <c r="D427" s="98"/>
      <c r="E427" s="99">
        <v>0</v>
      </c>
      <c r="F427" s="99">
        <f t="shared" si="221"/>
        <v>0</v>
      </c>
      <c r="G427" s="99">
        <f t="shared" si="222"/>
        <v>0</v>
      </c>
      <c r="H427" s="99">
        <v>0</v>
      </c>
      <c r="I427" s="99">
        <v>0</v>
      </c>
      <c r="J427" s="99">
        <v>0</v>
      </c>
      <c r="K427" s="99">
        <v>0</v>
      </c>
      <c r="L427" s="99">
        <v>0</v>
      </c>
      <c r="M427" s="99">
        <v>0</v>
      </c>
      <c r="N427" s="99">
        <v>0</v>
      </c>
      <c r="O427" s="99">
        <v>0</v>
      </c>
      <c r="P427" s="99">
        <v>0</v>
      </c>
      <c r="Q427" s="99">
        <v>0</v>
      </c>
      <c r="R427" s="99">
        <v>0</v>
      </c>
      <c r="S427" s="99">
        <v>0</v>
      </c>
      <c r="T427" s="99">
        <v>0</v>
      </c>
      <c r="U427" s="99">
        <v>0</v>
      </c>
      <c r="V427" s="99">
        <v>0</v>
      </c>
      <c r="W427" s="100">
        <f t="shared" si="253"/>
        <v>0</v>
      </c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</row>
    <row r="428" spans="2:35" s="116" customFormat="1" ht="12" hidden="1" customHeight="1" x14ac:dyDescent="0.2">
      <c r="B428" s="103" t="s">
        <v>657</v>
      </c>
      <c r="C428" s="104" t="s">
        <v>658</v>
      </c>
      <c r="D428" s="105"/>
      <c r="E428" s="106">
        <v>135915.79999999999</v>
      </c>
      <c r="F428" s="106">
        <f t="shared" si="221"/>
        <v>105084.20000000001</v>
      </c>
      <c r="G428" s="106">
        <f t="shared" si="222"/>
        <v>241000</v>
      </c>
      <c r="H428" s="106">
        <f t="shared" ref="H428:U428" si="254">+H429+H431</f>
        <v>241000</v>
      </c>
      <c r="I428" s="106">
        <f t="shared" si="254"/>
        <v>0</v>
      </c>
      <c r="J428" s="106">
        <f t="shared" si="254"/>
        <v>0</v>
      </c>
      <c r="K428" s="106">
        <f t="shared" si="254"/>
        <v>0</v>
      </c>
      <c r="L428" s="106">
        <f t="shared" si="254"/>
        <v>0</v>
      </c>
      <c r="M428" s="106">
        <f t="shared" si="254"/>
        <v>0</v>
      </c>
      <c r="N428" s="106">
        <f t="shared" si="254"/>
        <v>0</v>
      </c>
      <c r="O428" s="106">
        <f t="shared" si="254"/>
        <v>0</v>
      </c>
      <c r="P428" s="106">
        <f t="shared" si="254"/>
        <v>0</v>
      </c>
      <c r="Q428" s="106">
        <f t="shared" si="254"/>
        <v>0</v>
      </c>
      <c r="R428" s="106">
        <f t="shared" si="254"/>
        <v>0</v>
      </c>
      <c r="S428" s="106">
        <f t="shared" si="254"/>
        <v>0</v>
      </c>
      <c r="T428" s="106">
        <f t="shared" si="254"/>
        <v>0</v>
      </c>
      <c r="U428" s="106">
        <f t="shared" si="254"/>
        <v>0</v>
      </c>
      <c r="V428" s="106">
        <f>+V429+V431</f>
        <v>0</v>
      </c>
      <c r="W428" s="107">
        <f>+W429+W431</f>
        <v>241000</v>
      </c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</row>
    <row r="429" spans="2:35" ht="12" hidden="1" customHeight="1" x14ac:dyDescent="0.2">
      <c r="B429" s="96" t="s">
        <v>659</v>
      </c>
      <c r="C429" s="109" t="s">
        <v>64</v>
      </c>
      <c r="D429" s="98"/>
      <c r="E429" s="99">
        <v>135915.79999999999</v>
      </c>
      <c r="F429" s="99">
        <f t="shared" si="221"/>
        <v>105084.20000000001</v>
      </c>
      <c r="G429" s="99">
        <f t="shared" si="222"/>
        <v>241000</v>
      </c>
      <c r="H429" s="99">
        <f t="shared" ref="H429:U429" si="255">+H430</f>
        <v>241000</v>
      </c>
      <c r="I429" s="99">
        <f t="shared" si="255"/>
        <v>0</v>
      </c>
      <c r="J429" s="99">
        <f t="shared" si="255"/>
        <v>0</v>
      </c>
      <c r="K429" s="99">
        <f t="shared" si="255"/>
        <v>0</v>
      </c>
      <c r="L429" s="99">
        <f t="shared" si="255"/>
        <v>0</v>
      </c>
      <c r="M429" s="99">
        <f t="shared" si="255"/>
        <v>0</v>
      </c>
      <c r="N429" s="99">
        <f t="shared" si="255"/>
        <v>0</v>
      </c>
      <c r="O429" s="99">
        <f t="shared" si="255"/>
        <v>0</v>
      </c>
      <c r="P429" s="99">
        <f t="shared" si="255"/>
        <v>0</v>
      </c>
      <c r="Q429" s="99">
        <f t="shared" si="255"/>
        <v>0</v>
      </c>
      <c r="R429" s="99">
        <f t="shared" si="255"/>
        <v>0</v>
      </c>
      <c r="S429" s="99">
        <f t="shared" si="255"/>
        <v>0</v>
      </c>
      <c r="T429" s="99">
        <f t="shared" si="255"/>
        <v>0</v>
      </c>
      <c r="U429" s="99">
        <f t="shared" si="255"/>
        <v>0</v>
      </c>
      <c r="V429" s="99">
        <f>+V430</f>
        <v>0</v>
      </c>
      <c r="W429" s="100">
        <f>+W430</f>
        <v>241000</v>
      </c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</row>
    <row r="430" spans="2:35" s="41" customFormat="1" ht="12" hidden="1" customHeight="1" x14ac:dyDescent="0.2">
      <c r="B430" s="111" t="s">
        <v>660</v>
      </c>
      <c r="C430" s="109" t="s">
        <v>658</v>
      </c>
      <c r="D430" s="98"/>
      <c r="E430" s="99">
        <v>135915.79999999999</v>
      </c>
      <c r="F430" s="99">
        <f t="shared" si="221"/>
        <v>105084.20000000001</v>
      </c>
      <c r="G430" s="99">
        <f t="shared" si="222"/>
        <v>241000</v>
      </c>
      <c r="H430" s="99">
        <f>141000+100000</f>
        <v>241000</v>
      </c>
      <c r="I430" s="99">
        <v>0</v>
      </c>
      <c r="J430" s="99">
        <v>0</v>
      </c>
      <c r="K430" s="99">
        <v>0</v>
      </c>
      <c r="L430" s="99">
        <v>0</v>
      </c>
      <c r="M430" s="99">
        <v>0</v>
      </c>
      <c r="N430" s="99">
        <v>0</v>
      </c>
      <c r="O430" s="99">
        <v>0</v>
      </c>
      <c r="P430" s="99">
        <v>0</v>
      </c>
      <c r="Q430" s="99">
        <v>0</v>
      </c>
      <c r="R430" s="99">
        <v>0</v>
      </c>
      <c r="S430" s="99">
        <v>0</v>
      </c>
      <c r="T430" s="99">
        <v>0</v>
      </c>
      <c r="U430" s="99">
        <v>0</v>
      </c>
      <c r="V430" s="99">
        <v>0</v>
      </c>
      <c r="W430" s="100">
        <f>SUM(H430:V430)</f>
        <v>241000</v>
      </c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</row>
    <row r="431" spans="2:35" ht="12" hidden="1" customHeight="1" x14ac:dyDescent="0.2">
      <c r="B431" s="96" t="s">
        <v>661</v>
      </c>
      <c r="C431" s="109" t="s">
        <v>72</v>
      </c>
      <c r="D431" s="98"/>
      <c r="E431" s="99">
        <v>0</v>
      </c>
      <c r="F431" s="99">
        <f t="shared" si="221"/>
        <v>0</v>
      </c>
      <c r="G431" s="99">
        <f t="shared" si="222"/>
        <v>0</v>
      </c>
      <c r="H431" s="99">
        <f t="shared" ref="H431:U431" si="256">+H432</f>
        <v>0</v>
      </c>
      <c r="I431" s="99">
        <f t="shared" si="256"/>
        <v>0</v>
      </c>
      <c r="J431" s="99">
        <f t="shared" si="256"/>
        <v>0</v>
      </c>
      <c r="K431" s="99">
        <f t="shared" si="256"/>
        <v>0</v>
      </c>
      <c r="L431" s="99">
        <f t="shared" si="256"/>
        <v>0</v>
      </c>
      <c r="M431" s="99">
        <f t="shared" si="256"/>
        <v>0</v>
      </c>
      <c r="N431" s="99">
        <f t="shared" si="256"/>
        <v>0</v>
      </c>
      <c r="O431" s="99">
        <f t="shared" si="256"/>
        <v>0</v>
      </c>
      <c r="P431" s="99">
        <f t="shared" si="256"/>
        <v>0</v>
      </c>
      <c r="Q431" s="99">
        <f t="shared" si="256"/>
        <v>0</v>
      </c>
      <c r="R431" s="99">
        <f t="shared" si="256"/>
        <v>0</v>
      </c>
      <c r="S431" s="99">
        <f t="shared" si="256"/>
        <v>0</v>
      </c>
      <c r="T431" s="99">
        <f t="shared" si="256"/>
        <v>0</v>
      </c>
      <c r="U431" s="99">
        <f t="shared" si="256"/>
        <v>0</v>
      </c>
      <c r="V431" s="99">
        <f>+V432</f>
        <v>0</v>
      </c>
      <c r="W431" s="100">
        <f>+W432</f>
        <v>0</v>
      </c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</row>
    <row r="432" spans="2:35" hidden="1" x14ac:dyDescent="0.2">
      <c r="B432" s="111" t="s">
        <v>662</v>
      </c>
      <c r="C432" s="109" t="s">
        <v>658</v>
      </c>
      <c r="D432" s="98"/>
      <c r="E432" s="99">
        <v>0</v>
      </c>
      <c r="F432" s="99">
        <f t="shared" si="221"/>
        <v>0</v>
      </c>
      <c r="G432" s="99">
        <f t="shared" si="222"/>
        <v>0</v>
      </c>
      <c r="H432" s="99">
        <v>0</v>
      </c>
      <c r="I432" s="99">
        <v>0</v>
      </c>
      <c r="J432" s="99">
        <v>0</v>
      </c>
      <c r="K432" s="99">
        <v>0</v>
      </c>
      <c r="L432" s="99">
        <v>0</v>
      </c>
      <c r="M432" s="99">
        <v>0</v>
      </c>
      <c r="N432" s="99">
        <v>0</v>
      </c>
      <c r="O432" s="99">
        <v>0</v>
      </c>
      <c r="P432" s="99">
        <v>0</v>
      </c>
      <c r="Q432" s="99">
        <v>0</v>
      </c>
      <c r="R432" s="99">
        <v>0</v>
      </c>
      <c r="S432" s="99">
        <v>0</v>
      </c>
      <c r="T432" s="99">
        <v>0</v>
      </c>
      <c r="U432" s="99">
        <v>0</v>
      </c>
      <c r="V432" s="99">
        <v>0</v>
      </c>
      <c r="W432" s="100">
        <f>SUM(H432:V432)</f>
        <v>0</v>
      </c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</row>
    <row r="433" spans="2:35" ht="11.25" customHeight="1" x14ac:dyDescent="0.2">
      <c r="B433" s="96" t="s">
        <v>663</v>
      </c>
      <c r="C433" s="109" t="s">
        <v>664</v>
      </c>
      <c r="D433" s="98"/>
      <c r="E433" s="99">
        <v>886514.08</v>
      </c>
      <c r="F433" s="99">
        <f t="shared" si="221"/>
        <v>352824.79000000015</v>
      </c>
      <c r="G433" s="99">
        <f t="shared" si="222"/>
        <v>1239338.8700000001</v>
      </c>
      <c r="H433" s="99">
        <f t="shared" ref="H433:U433" si="257">+H434+H443+H447</f>
        <v>171502.46000000002</v>
      </c>
      <c r="I433" s="99">
        <f t="shared" si="257"/>
        <v>64696.489999999991</v>
      </c>
      <c r="J433" s="99">
        <f t="shared" si="257"/>
        <v>82547.600000000006</v>
      </c>
      <c r="K433" s="99">
        <f t="shared" si="257"/>
        <v>28689.62</v>
      </c>
      <c r="L433" s="99">
        <f t="shared" si="257"/>
        <v>258137.34</v>
      </c>
      <c r="M433" s="99">
        <f t="shared" si="257"/>
        <v>51549.399999999994</v>
      </c>
      <c r="N433" s="99">
        <f t="shared" si="257"/>
        <v>72825.240000000005</v>
      </c>
      <c r="O433" s="99">
        <f t="shared" si="257"/>
        <v>67625.37</v>
      </c>
      <c r="P433" s="99">
        <f t="shared" si="257"/>
        <v>15220.689999999999</v>
      </c>
      <c r="Q433" s="99">
        <f t="shared" si="257"/>
        <v>101224.06999999998</v>
      </c>
      <c r="R433" s="99">
        <f t="shared" si="257"/>
        <v>136356.00000000003</v>
      </c>
      <c r="S433" s="99">
        <f t="shared" si="257"/>
        <v>20520.280000000002</v>
      </c>
      <c r="T433" s="99">
        <f t="shared" si="257"/>
        <v>56102.330000000009</v>
      </c>
      <c r="U433" s="99">
        <f t="shared" si="257"/>
        <v>16243.480000000001</v>
      </c>
      <c r="V433" s="99">
        <f>+V434+V443+V447</f>
        <v>96098.5</v>
      </c>
      <c r="W433" s="100">
        <f>+W434+W443+W447</f>
        <v>1239338.8700000001</v>
      </c>
      <c r="X433" s="101">
        <v>103278.24</v>
      </c>
      <c r="Y433" s="101">
        <v>103278.24</v>
      </c>
      <c r="Z433" s="101">
        <v>103278.24</v>
      </c>
      <c r="AA433" s="101">
        <v>103278.24</v>
      </c>
      <c r="AB433" s="101">
        <v>103278.24</v>
      </c>
      <c r="AC433" s="101">
        <v>103278.24</v>
      </c>
      <c r="AD433" s="101">
        <v>103278.24</v>
      </c>
      <c r="AE433" s="101">
        <v>103278.24</v>
      </c>
      <c r="AF433" s="101">
        <v>103278.24</v>
      </c>
      <c r="AG433" s="101">
        <v>103278.24</v>
      </c>
      <c r="AH433" s="101">
        <v>103278.24</v>
      </c>
      <c r="AI433" s="101">
        <v>103278.23</v>
      </c>
    </row>
    <row r="434" spans="2:35" s="116" customFormat="1" ht="12" hidden="1" customHeight="1" x14ac:dyDescent="0.2">
      <c r="B434" s="103" t="s">
        <v>665</v>
      </c>
      <c r="C434" s="119" t="s">
        <v>666</v>
      </c>
      <c r="D434" s="105"/>
      <c r="E434" s="120">
        <v>101500</v>
      </c>
      <c r="F434" s="120">
        <f t="shared" si="221"/>
        <v>15700</v>
      </c>
      <c r="G434" s="120">
        <f t="shared" si="222"/>
        <v>117200</v>
      </c>
      <c r="H434" s="120">
        <f t="shared" ref="H434:U434" si="258">+H435+H441+H439</f>
        <v>0</v>
      </c>
      <c r="I434" s="120">
        <f t="shared" si="258"/>
        <v>0</v>
      </c>
      <c r="J434" s="120">
        <f t="shared" si="258"/>
        <v>0</v>
      </c>
      <c r="K434" s="120">
        <f t="shared" si="258"/>
        <v>0</v>
      </c>
      <c r="L434" s="120">
        <f t="shared" si="258"/>
        <v>103700</v>
      </c>
      <c r="M434" s="120">
        <f t="shared" si="258"/>
        <v>0</v>
      </c>
      <c r="N434" s="120">
        <f t="shared" si="258"/>
        <v>0</v>
      </c>
      <c r="O434" s="120">
        <f t="shared" si="258"/>
        <v>0</v>
      </c>
      <c r="P434" s="120">
        <f t="shared" si="258"/>
        <v>0</v>
      </c>
      <c r="Q434" s="120">
        <f t="shared" si="258"/>
        <v>0</v>
      </c>
      <c r="R434" s="120">
        <f t="shared" si="258"/>
        <v>0</v>
      </c>
      <c r="S434" s="120">
        <f t="shared" si="258"/>
        <v>0</v>
      </c>
      <c r="T434" s="120">
        <f t="shared" si="258"/>
        <v>0</v>
      </c>
      <c r="U434" s="120">
        <f t="shared" si="258"/>
        <v>0</v>
      </c>
      <c r="V434" s="120">
        <f>+V435+V441+V439</f>
        <v>13500</v>
      </c>
      <c r="W434" s="121">
        <f>+W435+W441+W439</f>
        <v>117200</v>
      </c>
      <c r="X434" s="114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</row>
    <row r="435" spans="2:35" ht="12" hidden="1" customHeight="1" x14ac:dyDescent="0.2">
      <c r="B435" s="96" t="s">
        <v>667</v>
      </c>
      <c r="C435" s="122" t="s">
        <v>64</v>
      </c>
      <c r="D435" s="98"/>
      <c r="E435" s="123">
        <v>101500</v>
      </c>
      <c r="F435" s="123">
        <f t="shared" si="221"/>
        <v>2200</v>
      </c>
      <c r="G435" s="123">
        <f t="shared" si="222"/>
        <v>103700</v>
      </c>
      <c r="H435" s="123">
        <f t="shared" ref="H435:K435" si="259">+H437+H438+H436</f>
        <v>0</v>
      </c>
      <c r="I435" s="123">
        <f t="shared" si="259"/>
        <v>0</v>
      </c>
      <c r="J435" s="123">
        <f t="shared" si="259"/>
        <v>0</v>
      </c>
      <c r="K435" s="123">
        <f t="shared" si="259"/>
        <v>0</v>
      </c>
      <c r="L435" s="123">
        <f>+L437+L438+L436</f>
        <v>103700</v>
      </c>
      <c r="M435" s="123">
        <f t="shared" ref="M435:W435" si="260">+M437+M438+M436</f>
        <v>0</v>
      </c>
      <c r="N435" s="123">
        <f t="shared" si="260"/>
        <v>0</v>
      </c>
      <c r="O435" s="123">
        <f t="shared" si="260"/>
        <v>0</v>
      </c>
      <c r="P435" s="123">
        <f t="shared" si="260"/>
        <v>0</v>
      </c>
      <c r="Q435" s="123">
        <f t="shared" si="260"/>
        <v>0</v>
      </c>
      <c r="R435" s="123">
        <f t="shared" si="260"/>
        <v>0</v>
      </c>
      <c r="S435" s="123">
        <f t="shared" si="260"/>
        <v>0</v>
      </c>
      <c r="T435" s="123">
        <f t="shared" si="260"/>
        <v>0</v>
      </c>
      <c r="U435" s="123">
        <f t="shared" si="260"/>
        <v>0</v>
      </c>
      <c r="V435" s="123">
        <f t="shared" si="260"/>
        <v>0</v>
      </c>
      <c r="W435" s="124">
        <f t="shared" si="260"/>
        <v>103700</v>
      </c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</row>
    <row r="436" spans="2:35" s="41" customFormat="1" ht="12" hidden="1" customHeight="1" x14ac:dyDescent="0.2">
      <c r="B436" s="111" t="s">
        <v>668</v>
      </c>
      <c r="C436" s="109" t="s">
        <v>669</v>
      </c>
      <c r="D436" s="98"/>
      <c r="E436" s="123"/>
      <c r="F436" s="123"/>
      <c r="G436" s="123"/>
      <c r="H436" s="99">
        <v>0</v>
      </c>
      <c r="I436" s="99">
        <v>0</v>
      </c>
      <c r="J436" s="99">
        <v>0</v>
      </c>
      <c r="K436" s="99">
        <v>0</v>
      </c>
      <c r="L436" s="99">
        <v>7000</v>
      </c>
      <c r="M436" s="99">
        <v>0</v>
      </c>
      <c r="N436" s="99">
        <v>0</v>
      </c>
      <c r="O436" s="99">
        <v>0</v>
      </c>
      <c r="P436" s="99">
        <v>0</v>
      </c>
      <c r="Q436" s="99">
        <v>0</v>
      </c>
      <c r="R436" s="99">
        <v>0</v>
      </c>
      <c r="S436" s="99">
        <v>0</v>
      </c>
      <c r="T436" s="99">
        <v>0</v>
      </c>
      <c r="U436" s="99">
        <v>0</v>
      </c>
      <c r="V436" s="99">
        <v>0</v>
      </c>
      <c r="W436" s="100">
        <f t="shared" ref="W436:W438" si="261">SUM(H436:V436)</f>
        <v>7000</v>
      </c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</row>
    <row r="437" spans="2:35" s="41" customFormat="1" ht="12" hidden="1" customHeight="1" x14ac:dyDescent="0.2">
      <c r="B437" s="111" t="s">
        <v>670</v>
      </c>
      <c r="C437" s="109" t="s">
        <v>671</v>
      </c>
      <c r="D437" s="98"/>
      <c r="E437" s="99">
        <v>70000</v>
      </c>
      <c r="F437" s="99">
        <f t="shared" si="221"/>
        <v>-36500</v>
      </c>
      <c r="G437" s="99">
        <f t="shared" si="222"/>
        <v>33500</v>
      </c>
      <c r="H437" s="99">
        <v>0</v>
      </c>
      <c r="I437" s="99">
        <v>0</v>
      </c>
      <c r="J437" s="99">
        <v>0</v>
      </c>
      <c r="K437" s="99">
        <v>0</v>
      </c>
      <c r="L437" s="99">
        <v>33500</v>
      </c>
      <c r="M437" s="99">
        <v>0</v>
      </c>
      <c r="N437" s="99">
        <v>0</v>
      </c>
      <c r="O437" s="99">
        <v>0</v>
      </c>
      <c r="P437" s="99">
        <v>0</v>
      </c>
      <c r="Q437" s="99">
        <v>0</v>
      </c>
      <c r="R437" s="99">
        <v>0</v>
      </c>
      <c r="S437" s="99">
        <v>0</v>
      </c>
      <c r="T437" s="99">
        <v>0</v>
      </c>
      <c r="U437" s="99">
        <v>0</v>
      </c>
      <c r="V437" s="99">
        <v>0</v>
      </c>
      <c r="W437" s="100">
        <f t="shared" si="261"/>
        <v>33500</v>
      </c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</row>
    <row r="438" spans="2:35" s="41" customFormat="1" ht="12" hidden="1" customHeight="1" x14ac:dyDescent="0.2">
      <c r="B438" s="111" t="s">
        <v>672</v>
      </c>
      <c r="C438" s="109" t="s">
        <v>673</v>
      </c>
      <c r="D438" s="98"/>
      <c r="E438" s="99">
        <v>31500</v>
      </c>
      <c r="F438" s="99">
        <f t="shared" si="221"/>
        <v>31700</v>
      </c>
      <c r="G438" s="99">
        <f t="shared" si="222"/>
        <v>63200</v>
      </c>
      <c r="H438" s="99">
        <v>0</v>
      </c>
      <c r="I438" s="99">
        <v>0</v>
      </c>
      <c r="J438" s="99">
        <v>0</v>
      </c>
      <c r="K438" s="99">
        <v>0</v>
      </c>
      <c r="L438" s="99">
        <v>63200</v>
      </c>
      <c r="M438" s="99">
        <v>0</v>
      </c>
      <c r="N438" s="99">
        <v>0</v>
      </c>
      <c r="O438" s="99">
        <v>0</v>
      </c>
      <c r="P438" s="99">
        <v>0</v>
      </c>
      <c r="Q438" s="99">
        <v>0</v>
      </c>
      <c r="R438" s="99">
        <v>0</v>
      </c>
      <c r="S438" s="99">
        <v>0</v>
      </c>
      <c r="T438" s="99">
        <v>0</v>
      </c>
      <c r="U438" s="99">
        <v>0</v>
      </c>
      <c r="V438" s="99">
        <v>0</v>
      </c>
      <c r="W438" s="100">
        <f t="shared" si="261"/>
        <v>63200</v>
      </c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</row>
    <row r="439" spans="2:35" s="41" customFormat="1" ht="12" hidden="1" customHeight="1" x14ac:dyDescent="0.2">
      <c r="B439" s="96" t="s">
        <v>674</v>
      </c>
      <c r="C439" s="122" t="s">
        <v>68</v>
      </c>
      <c r="D439" s="98"/>
      <c r="E439" s="123">
        <v>0</v>
      </c>
      <c r="F439" s="123">
        <f t="shared" si="221"/>
        <v>13500</v>
      </c>
      <c r="G439" s="123">
        <f t="shared" si="222"/>
        <v>13500</v>
      </c>
      <c r="H439" s="123">
        <f t="shared" ref="H439:U441" si="262">+H440</f>
        <v>0</v>
      </c>
      <c r="I439" s="123">
        <f t="shared" si="262"/>
        <v>0</v>
      </c>
      <c r="J439" s="123">
        <f t="shared" si="262"/>
        <v>0</v>
      </c>
      <c r="K439" s="123">
        <f t="shared" si="262"/>
        <v>0</v>
      </c>
      <c r="L439" s="123">
        <f t="shared" si="262"/>
        <v>0</v>
      </c>
      <c r="M439" s="123">
        <f t="shared" si="262"/>
        <v>0</v>
      </c>
      <c r="N439" s="123">
        <f t="shared" si="262"/>
        <v>0</v>
      </c>
      <c r="O439" s="123">
        <f t="shared" si="262"/>
        <v>0</v>
      </c>
      <c r="P439" s="123">
        <f t="shared" si="262"/>
        <v>0</v>
      </c>
      <c r="Q439" s="123">
        <f t="shared" si="262"/>
        <v>0</v>
      </c>
      <c r="R439" s="123">
        <f t="shared" si="262"/>
        <v>0</v>
      </c>
      <c r="S439" s="123">
        <f t="shared" si="262"/>
        <v>0</v>
      </c>
      <c r="T439" s="123">
        <f t="shared" si="262"/>
        <v>0</v>
      </c>
      <c r="U439" s="123">
        <f t="shared" si="262"/>
        <v>0</v>
      </c>
      <c r="V439" s="123">
        <f>+V440</f>
        <v>13500</v>
      </c>
      <c r="W439" s="124">
        <f>+W440</f>
        <v>13500</v>
      </c>
      <c r="X439" s="117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</row>
    <row r="440" spans="2:35" s="41" customFormat="1" hidden="1" x14ac:dyDescent="0.2">
      <c r="B440" s="111" t="s">
        <v>675</v>
      </c>
      <c r="C440" s="109" t="s">
        <v>671</v>
      </c>
      <c r="D440" s="98"/>
      <c r="E440" s="99">
        <v>0</v>
      </c>
      <c r="F440" s="99">
        <f t="shared" si="221"/>
        <v>13500</v>
      </c>
      <c r="G440" s="99">
        <f t="shared" si="222"/>
        <v>13500</v>
      </c>
      <c r="H440" s="99">
        <v>0</v>
      </c>
      <c r="I440" s="99">
        <v>0</v>
      </c>
      <c r="J440" s="99">
        <v>0</v>
      </c>
      <c r="K440" s="99">
        <v>0</v>
      </c>
      <c r="L440" s="99">
        <v>0</v>
      </c>
      <c r="M440" s="99">
        <v>0</v>
      </c>
      <c r="N440" s="99">
        <v>0</v>
      </c>
      <c r="O440" s="99">
        <v>0</v>
      </c>
      <c r="P440" s="99">
        <v>0</v>
      </c>
      <c r="Q440" s="99">
        <v>0</v>
      </c>
      <c r="R440" s="99">
        <v>0</v>
      </c>
      <c r="S440" s="99">
        <v>0</v>
      </c>
      <c r="T440" s="99">
        <v>0</v>
      </c>
      <c r="U440" s="99">
        <v>0</v>
      </c>
      <c r="V440" s="99">
        <v>13500</v>
      </c>
      <c r="W440" s="100">
        <f>SUM(H440:V440)</f>
        <v>13500</v>
      </c>
      <c r="X440" s="117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</row>
    <row r="441" spans="2:35" s="41" customFormat="1" ht="12" hidden="1" customHeight="1" x14ac:dyDescent="0.2">
      <c r="B441" s="96" t="s">
        <v>676</v>
      </c>
      <c r="C441" s="122" t="s">
        <v>72</v>
      </c>
      <c r="D441" s="98"/>
      <c r="E441" s="123">
        <v>0</v>
      </c>
      <c r="F441" s="123">
        <f t="shared" si="221"/>
        <v>0</v>
      </c>
      <c r="G441" s="123">
        <f t="shared" si="222"/>
        <v>0</v>
      </c>
      <c r="H441" s="123">
        <f t="shared" si="262"/>
        <v>0</v>
      </c>
      <c r="I441" s="123">
        <f t="shared" si="262"/>
        <v>0</v>
      </c>
      <c r="J441" s="123">
        <f t="shared" si="262"/>
        <v>0</v>
      </c>
      <c r="K441" s="123">
        <f t="shared" si="262"/>
        <v>0</v>
      </c>
      <c r="L441" s="123">
        <f t="shared" si="262"/>
        <v>0</v>
      </c>
      <c r="M441" s="123">
        <f t="shared" si="262"/>
        <v>0</v>
      </c>
      <c r="N441" s="123">
        <f t="shared" si="262"/>
        <v>0</v>
      </c>
      <c r="O441" s="123">
        <f t="shared" si="262"/>
        <v>0</v>
      </c>
      <c r="P441" s="123">
        <f t="shared" si="262"/>
        <v>0</v>
      </c>
      <c r="Q441" s="123">
        <f t="shared" si="262"/>
        <v>0</v>
      </c>
      <c r="R441" s="123">
        <f t="shared" si="262"/>
        <v>0</v>
      </c>
      <c r="S441" s="123">
        <f t="shared" si="262"/>
        <v>0</v>
      </c>
      <c r="T441" s="123">
        <f t="shared" si="262"/>
        <v>0</v>
      </c>
      <c r="U441" s="123">
        <f t="shared" si="262"/>
        <v>0</v>
      </c>
      <c r="V441" s="123">
        <f>+V442</f>
        <v>0</v>
      </c>
      <c r="W441" s="124">
        <f>+W442</f>
        <v>0</v>
      </c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</row>
    <row r="442" spans="2:35" s="41" customFormat="1" hidden="1" x14ac:dyDescent="0.2">
      <c r="B442" s="111" t="s">
        <v>677</v>
      </c>
      <c r="C442" s="109" t="s">
        <v>671</v>
      </c>
      <c r="D442" s="98"/>
      <c r="E442" s="99">
        <v>0</v>
      </c>
      <c r="F442" s="99">
        <f t="shared" si="221"/>
        <v>0</v>
      </c>
      <c r="G442" s="99">
        <f t="shared" si="222"/>
        <v>0</v>
      </c>
      <c r="H442" s="99">
        <v>0</v>
      </c>
      <c r="I442" s="99">
        <v>0</v>
      </c>
      <c r="J442" s="99">
        <v>0</v>
      </c>
      <c r="K442" s="99">
        <v>0</v>
      </c>
      <c r="L442" s="99">
        <v>0</v>
      </c>
      <c r="M442" s="99">
        <v>0</v>
      </c>
      <c r="N442" s="99">
        <v>0</v>
      </c>
      <c r="O442" s="99">
        <v>0</v>
      </c>
      <c r="P442" s="99">
        <v>0</v>
      </c>
      <c r="Q442" s="99">
        <v>0</v>
      </c>
      <c r="R442" s="99">
        <v>0</v>
      </c>
      <c r="S442" s="99">
        <v>0</v>
      </c>
      <c r="T442" s="99">
        <v>0</v>
      </c>
      <c r="U442" s="99">
        <v>0</v>
      </c>
      <c r="V442" s="99">
        <v>0</v>
      </c>
      <c r="W442" s="100">
        <f>SUM(H442:V442)</f>
        <v>0</v>
      </c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</row>
    <row r="443" spans="2:35" s="116" customFormat="1" ht="12" hidden="1" customHeight="1" x14ac:dyDescent="0.2">
      <c r="B443" s="103" t="s">
        <v>678</v>
      </c>
      <c r="C443" s="119" t="s">
        <v>679</v>
      </c>
      <c r="D443" s="105"/>
      <c r="E443" s="120">
        <v>6800</v>
      </c>
      <c r="F443" s="120">
        <f t="shared" si="221"/>
        <v>-6800</v>
      </c>
      <c r="G443" s="120">
        <f t="shared" si="222"/>
        <v>0</v>
      </c>
      <c r="H443" s="120">
        <f t="shared" ref="H443:U443" si="263">+H444</f>
        <v>0</v>
      </c>
      <c r="I443" s="120">
        <f t="shared" si="263"/>
        <v>0</v>
      </c>
      <c r="J443" s="120">
        <f t="shared" si="263"/>
        <v>0</v>
      </c>
      <c r="K443" s="120">
        <f t="shared" si="263"/>
        <v>0</v>
      </c>
      <c r="L443" s="120">
        <f t="shared" si="263"/>
        <v>0</v>
      </c>
      <c r="M443" s="120">
        <f t="shared" si="263"/>
        <v>0</v>
      </c>
      <c r="N443" s="120">
        <f t="shared" si="263"/>
        <v>0</v>
      </c>
      <c r="O443" s="120">
        <f t="shared" si="263"/>
        <v>0</v>
      </c>
      <c r="P443" s="120">
        <f t="shared" si="263"/>
        <v>0</v>
      </c>
      <c r="Q443" s="120">
        <f t="shared" si="263"/>
        <v>0</v>
      </c>
      <c r="R443" s="120">
        <f t="shared" si="263"/>
        <v>0</v>
      </c>
      <c r="S443" s="120">
        <f t="shared" si="263"/>
        <v>0</v>
      </c>
      <c r="T443" s="120">
        <f t="shared" si="263"/>
        <v>0</v>
      </c>
      <c r="U443" s="120">
        <f t="shared" si="263"/>
        <v>0</v>
      </c>
      <c r="V443" s="120">
        <f>+V444</f>
        <v>0</v>
      </c>
      <c r="W443" s="121">
        <f>+W444</f>
        <v>0</v>
      </c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</row>
    <row r="444" spans="2:35" s="41" customFormat="1" ht="12" hidden="1" customHeight="1" x14ac:dyDescent="0.2">
      <c r="B444" s="96" t="s">
        <v>680</v>
      </c>
      <c r="C444" s="122" t="s">
        <v>64</v>
      </c>
      <c r="D444" s="98"/>
      <c r="E444" s="123">
        <v>6800</v>
      </c>
      <c r="F444" s="123">
        <f t="shared" si="221"/>
        <v>-6800</v>
      </c>
      <c r="G444" s="123">
        <f t="shared" si="222"/>
        <v>0</v>
      </c>
      <c r="H444" s="123">
        <f t="shared" ref="H444:U444" si="264">+H445+H446</f>
        <v>0</v>
      </c>
      <c r="I444" s="123">
        <f t="shared" si="264"/>
        <v>0</v>
      </c>
      <c r="J444" s="123">
        <f t="shared" si="264"/>
        <v>0</v>
      </c>
      <c r="K444" s="123">
        <f t="shared" si="264"/>
        <v>0</v>
      </c>
      <c r="L444" s="123">
        <f t="shared" si="264"/>
        <v>0</v>
      </c>
      <c r="M444" s="123">
        <f t="shared" si="264"/>
        <v>0</v>
      </c>
      <c r="N444" s="123">
        <f t="shared" si="264"/>
        <v>0</v>
      </c>
      <c r="O444" s="123">
        <f t="shared" si="264"/>
        <v>0</v>
      </c>
      <c r="P444" s="123">
        <f t="shared" si="264"/>
        <v>0</v>
      </c>
      <c r="Q444" s="123">
        <f t="shared" si="264"/>
        <v>0</v>
      </c>
      <c r="R444" s="123">
        <f t="shared" si="264"/>
        <v>0</v>
      </c>
      <c r="S444" s="123">
        <f t="shared" si="264"/>
        <v>0</v>
      </c>
      <c r="T444" s="123">
        <f t="shared" si="264"/>
        <v>0</v>
      </c>
      <c r="U444" s="123">
        <f t="shared" si="264"/>
        <v>0</v>
      </c>
      <c r="V444" s="123">
        <f>+V445+V446</f>
        <v>0</v>
      </c>
      <c r="W444" s="124">
        <f>+W445+W446</f>
        <v>0</v>
      </c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</row>
    <row r="445" spans="2:35" s="41" customFormat="1" ht="12" hidden="1" customHeight="1" x14ac:dyDescent="0.2">
      <c r="B445" s="111" t="s">
        <v>681</v>
      </c>
      <c r="C445" s="109" t="s">
        <v>682</v>
      </c>
      <c r="D445" s="98"/>
      <c r="E445" s="99">
        <v>5000</v>
      </c>
      <c r="F445" s="99">
        <f t="shared" si="221"/>
        <v>-5000</v>
      </c>
      <c r="G445" s="99">
        <f t="shared" si="222"/>
        <v>0</v>
      </c>
      <c r="H445" s="99">
        <v>0</v>
      </c>
      <c r="I445" s="99">
        <v>0</v>
      </c>
      <c r="J445" s="99">
        <v>0</v>
      </c>
      <c r="K445" s="99">
        <v>0</v>
      </c>
      <c r="L445" s="99">
        <v>0</v>
      </c>
      <c r="M445" s="99">
        <v>0</v>
      </c>
      <c r="N445" s="99">
        <v>0</v>
      </c>
      <c r="O445" s="99">
        <v>0</v>
      </c>
      <c r="P445" s="99">
        <v>0</v>
      </c>
      <c r="Q445" s="99">
        <v>0</v>
      </c>
      <c r="R445" s="99">
        <v>0</v>
      </c>
      <c r="S445" s="99">
        <v>0</v>
      </c>
      <c r="T445" s="99">
        <v>0</v>
      </c>
      <c r="U445" s="99">
        <v>0</v>
      </c>
      <c r="V445" s="99">
        <v>0</v>
      </c>
      <c r="W445" s="100">
        <f t="shared" ref="W445:W446" si="265">SUM(H445:V445)</f>
        <v>0</v>
      </c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</row>
    <row r="446" spans="2:35" s="41" customFormat="1" ht="12" hidden="1" customHeight="1" x14ac:dyDescent="0.2">
      <c r="B446" s="111" t="s">
        <v>683</v>
      </c>
      <c r="C446" s="109" t="s">
        <v>684</v>
      </c>
      <c r="D446" s="98"/>
      <c r="E446" s="99">
        <v>1800</v>
      </c>
      <c r="F446" s="99">
        <f t="shared" si="221"/>
        <v>-1800</v>
      </c>
      <c r="G446" s="99">
        <f t="shared" si="222"/>
        <v>0</v>
      </c>
      <c r="H446" s="99">
        <v>0</v>
      </c>
      <c r="I446" s="99">
        <v>0</v>
      </c>
      <c r="J446" s="99">
        <v>0</v>
      </c>
      <c r="K446" s="99">
        <v>0</v>
      </c>
      <c r="L446" s="99">
        <v>0</v>
      </c>
      <c r="M446" s="99">
        <v>0</v>
      </c>
      <c r="N446" s="99">
        <v>0</v>
      </c>
      <c r="O446" s="99">
        <v>0</v>
      </c>
      <c r="P446" s="99">
        <v>0</v>
      </c>
      <c r="Q446" s="99">
        <v>0</v>
      </c>
      <c r="R446" s="99">
        <v>0</v>
      </c>
      <c r="S446" s="99">
        <v>0</v>
      </c>
      <c r="T446" s="99">
        <v>0</v>
      </c>
      <c r="U446" s="99">
        <v>0</v>
      </c>
      <c r="V446" s="99">
        <v>0</v>
      </c>
      <c r="W446" s="100">
        <f t="shared" si="265"/>
        <v>0</v>
      </c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</row>
    <row r="447" spans="2:35" s="116" customFormat="1" ht="12" hidden="1" customHeight="1" x14ac:dyDescent="0.2">
      <c r="B447" s="103" t="s">
        <v>685</v>
      </c>
      <c r="C447" s="119" t="s">
        <v>686</v>
      </c>
      <c r="D447" s="105"/>
      <c r="E447" s="120">
        <v>778214.08</v>
      </c>
      <c r="F447" s="120">
        <f t="shared" si="221"/>
        <v>343924.79000000015</v>
      </c>
      <c r="G447" s="120">
        <f t="shared" si="222"/>
        <v>1122138.8700000001</v>
      </c>
      <c r="H447" s="120">
        <f t="shared" ref="H447:W447" si="266">+H448+H459+H464</f>
        <v>171502.46000000002</v>
      </c>
      <c r="I447" s="120">
        <f t="shared" si="266"/>
        <v>64696.489999999991</v>
      </c>
      <c r="J447" s="120">
        <f t="shared" si="266"/>
        <v>82547.600000000006</v>
      </c>
      <c r="K447" s="120">
        <f t="shared" si="266"/>
        <v>28689.62</v>
      </c>
      <c r="L447" s="120">
        <f t="shared" si="266"/>
        <v>154437.34</v>
      </c>
      <c r="M447" s="120">
        <f t="shared" si="266"/>
        <v>51549.399999999994</v>
      </c>
      <c r="N447" s="120">
        <f t="shared" si="266"/>
        <v>72825.240000000005</v>
      </c>
      <c r="O447" s="120">
        <f t="shared" si="266"/>
        <v>67625.37</v>
      </c>
      <c r="P447" s="120">
        <f t="shared" si="266"/>
        <v>15220.689999999999</v>
      </c>
      <c r="Q447" s="120">
        <f t="shared" si="266"/>
        <v>101224.06999999998</v>
      </c>
      <c r="R447" s="120">
        <f t="shared" si="266"/>
        <v>136356.00000000003</v>
      </c>
      <c r="S447" s="120">
        <f t="shared" si="266"/>
        <v>20520.280000000002</v>
      </c>
      <c r="T447" s="120">
        <f t="shared" si="266"/>
        <v>56102.330000000009</v>
      </c>
      <c r="U447" s="120">
        <f t="shared" si="266"/>
        <v>16243.480000000001</v>
      </c>
      <c r="V447" s="120">
        <f t="shared" si="266"/>
        <v>82598.5</v>
      </c>
      <c r="W447" s="121">
        <f t="shared" si="266"/>
        <v>1122138.8700000001</v>
      </c>
      <c r="X447" s="114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</row>
    <row r="448" spans="2:35" ht="12" hidden="1" customHeight="1" x14ac:dyDescent="0.2">
      <c r="B448" s="96" t="s">
        <v>687</v>
      </c>
      <c r="C448" s="122" t="s">
        <v>64</v>
      </c>
      <c r="D448" s="98"/>
      <c r="E448" s="123">
        <v>672507.57</v>
      </c>
      <c r="F448" s="123">
        <f t="shared" si="221"/>
        <v>367032.80000000016</v>
      </c>
      <c r="G448" s="123">
        <f t="shared" si="222"/>
        <v>1039540.3700000001</v>
      </c>
      <c r="H448" s="123">
        <f t="shared" ref="H448:W448" si="267">SUM(H449:H458)</f>
        <v>171502.46000000002</v>
      </c>
      <c r="I448" s="123">
        <f t="shared" si="267"/>
        <v>64696.489999999991</v>
      </c>
      <c r="J448" s="123">
        <f t="shared" si="267"/>
        <v>82547.600000000006</v>
      </c>
      <c r="K448" s="123">
        <f t="shared" si="267"/>
        <v>28689.62</v>
      </c>
      <c r="L448" s="123">
        <f t="shared" si="267"/>
        <v>154437.34</v>
      </c>
      <c r="M448" s="123">
        <f t="shared" si="267"/>
        <v>51549.399999999994</v>
      </c>
      <c r="N448" s="123">
        <f t="shared" si="267"/>
        <v>72825.240000000005</v>
      </c>
      <c r="O448" s="123">
        <f t="shared" si="267"/>
        <v>67625.37</v>
      </c>
      <c r="P448" s="123">
        <f t="shared" si="267"/>
        <v>15220.689999999999</v>
      </c>
      <c r="Q448" s="123">
        <f t="shared" si="267"/>
        <v>101224.06999999998</v>
      </c>
      <c r="R448" s="123">
        <f t="shared" si="267"/>
        <v>136356.00000000003</v>
      </c>
      <c r="S448" s="123">
        <f t="shared" si="267"/>
        <v>20520.280000000002</v>
      </c>
      <c r="T448" s="123">
        <f t="shared" si="267"/>
        <v>56102.330000000009</v>
      </c>
      <c r="U448" s="123">
        <f t="shared" si="267"/>
        <v>16243.480000000001</v>
      </c>
      <c r="V448" s="123">
        <f t="shared" si="267"/>
        <v>0</v>
      </c>
      <c r="W448" s="124">
        <f t="shared" si="267"/>
        <v>1039540.3700000001</v>
      </c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</row>
    <row r="449" spans="2:35" s="41" customFormat="1" ht="12" hidden="1" customHeight="1" x14ac:dyDescent="0.2">
      <c r="B449" s="111" t="s">
        <v>688</v>
      </c>
      <c r="C449" s="109" t="s">
        <v>689</v>
      </c>
      <c r="D449" s="98"/>
      <c r="E449" s="99" t="e">
        <f>+#REF!</f>
        <v>#REF!</v>
      </c>
      <c r="F449" s="99" t="e">
        <f t="shared" si="221"/>
        <v>#REF!</v>
      </c>
      <c r="G449" s="99">
        <f t="shared" si="222"/>
        <v>716924.36</v>
      </c>
      <c r="H449" s="99">
        <v>118277.57</v>
      </c>
      <c r="I449" s="99">
        <v>44618.27</v>
      </c>
      <c r="J449" s="99">
        <v>56929.37</v>
      </c>
      <c r="K449" s="99">
        <v>19785.95</v>
      </c>
      <c r="L449" s="99">
        <v>106508.5</v>
      </c>
      <c r="M449" s="99">
        <v>35551.300000000003</v>
      </c>
      <c r="N449" s="99">
        <v>50224.29</v>
      </c>
      <c r="O449" s="99">
        <v>46638.18</v>
      </c>
      <c r="P449" s="99">
        <v>10497.04</v>
      </c>
      <c r="Q449" s="99">
        <v>69809.69</v>
      </c>
      <c r="R449" s="99">
        <v>94038.63</v>
      </c>
      <c r="S449" s="99">
        <v>14151.91</v>
      </c>
      <c r="T449" s="99">
        <v>38691.26</v>
      </c>
      <c r="U449" s="99">
        <v>11202.4</v>
      </c>
      <c r="V449" s="99">
        <v>0</v>
      </c>
      <c r="W449" s="100">
        <f t="shared" ref="W449:W458" si="268">SUM(H449:V449)</f>
        <v>716924.36</v>
      </c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</row>
    <row r="450" spans="2:35" s="41" customFormat="1" ht="12" hidden="1" customHeight="1" x14ac:dyDescent="0.2">
      <c r="B450" s="111" t="s">
        <v>690</v>
      </c>
      <c r="C450" s="109" t="s">
        <v>691</v>
      </c>
      <c r="D450" s="98"/>
      <c r="E450" s="99" t="e">
        <f>+#REF!</f>
        <v>#REF!</v>
      </c>
      <c r="F450" s="99" t="e">
        <f t="shared" si="221"/>
        <v>#REF!</v>
      </c>
      <c r="G450" s="99">
        <f t="shared" si="222"/>
        <v>107538.67000000001</v>
      </c>
      <c r="H450" s="99">
        <v>17741.63</v>
      </c>
      <c r="I450" s="99">
        <v>6692.74</v>
      </c>
      <c r="J450" s="99">
        <v>8539.41</v>
      </c>
      <c r="K450" s="99">
        <v>2967.89</v>
      </c>
      <c r="L450" s="99">
        <v>15976.28</v>
      </c>
      <c r="M450" s="99">
        <v>5332.7</v>
      </c>
      <c r="N450" s="99">
        <v>7533.65</v>
      </c>
      <c r="O450" s="99">
        <v>6995.73</v>
      </c>
      <c r="P450" s="99">
        <v>1574.55</v>
      </c>
      <c r="Q450" s="99">
        <v>10471.459999999999</v>
      </c>
      <c r="R450" s="99">
        <v>14105.79</v>
      </c>
      <c r="S450" s="99">
        <v>2122.79</v>
      </c>
      <c r="T450" s="99">
        <v>5803.69</v>
      </c>
      <c r="U450" s="99">
        <v>1680.36</v>
      </c>
      <c r="V450" s="99">
        <v>0</v>
      </c>
      <c r="W450" s="100">
        <f t="shared" si="268"/>
        <v>107538.67000000001</v>
      </c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</row>
    <row r="451" spans="2:35" s="41" customFormat="1" ht="12" hidden="1" customHeight="1" x14ac:dyDescent="0.2">
      <c r="B451" s="111" t="s">
        <v>692</v>
      </c>
      <c r="C451" s="109" t="s">
        <v>693</v>
      </c>
      <c r="D451" s="98"/>
      <c r="E451" s="99" t="e">
        <f>+#REF!</f>
        <v>#REF!</v>
      </c>
      <c r="F451" s="99" t="e">
        <f t="shared" ref="F451:F521" si="269">+G451-E451</f>
        <v>#REF!</v>
      </c>
      <c r="G451" s="99">
        <f t="shared" ref="G451:G521" si="270">+W451</f>
        <v>107538.67000000001</v>
      </c>
      <c r="H451" s="99">
        <v>17741.63</v>
      </c>
      <c r="I451" s="99">
        <v>6692.74</v>
      </c>
      <c r="J451" s="99">
        <v>8539.41</v>
      </c>
      <c r="K451" s="99">
        <v>2967.89</v>
      </c>
      <c r="L451" s="99">
        <v>15976.28</v>
      </c>
      <c r="M451" s="99">
        <v>5332.7</v>
      </c>
      <c r="N451" s="99">
        <v>7533.65</v>
      </c>
      <c r="O451" s="99">
        <v>6995.73</v>
      </c>
      <c r="P451" s="99">
        <v>1574.55</v>
      </c>
      <c r="Q451" s="99">
        <v>10471.459999999999</v>
      </c>
      <c r="R451" s="99">
        <v>14105.79</v>
      </c>
      <c r="S451" s="99">
        <v>2122.79</v>
      </c>
      <c r="T451" s="99">
        <v>5803.69</v>
      </c>
      <c r="U451" s="99">
        <v>1680.36</v>
      </c>
      <c r="V451" s="99">
        <v>0</v>
      </c>
      <c r="W451" s="100">
        <f t="shared" si="268"/>
        <v>107538.67000000001</v>
      </c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</row>
    <row r="452" spans="2:35" s="41" customFormat="1" ht="12" hidden="1" customHeight="1" x14ac:dyDescent="0.2">
      <c r="B452" s="111" t="s">
        <v>694</v>
      </c>
      <c r="C452" s="109" t="s">
        <v>695</v>
      </c>
      <c r="D452" s="98"/>
      <c r="E452" s="99" t="e">
        <f>+#REF!</f>
        <v>#REF!</v>
      </c>
      <c r="F452" s="99" t="e">
        <f t="shared" si="269"/>
        <v>#REF!</v>
      </c>
      <c r="G452" s="99">
        <f t="shared" si="270"/>
        <v>107538.67000000001</v>
      </c>
      <c r="H452" s="99">
        <v>17741.63</v>
      </c>
      <c r="I452" s="99">
        <v>6692.74</v>
      </c>
      <c r="J452" s="99">
        <v>8539.41</v>
      </c>
      <c r="K452" s="99">
        <v>2967.89</v>
      </c>
      <c r="L452" s="99">
        <v>15976.28</v>
      </c>
      <c r="M452" s="99">
        <v>5332.7</v>
      </c>
      <c r="N452" s="99">
        <v>7533.65</v>
      </c>
      <c r="O452" s="99">
        <v>6995.73</v>
      </c>
      <c r="P452" s="99">
        <v>1574.55</v>
      </c>
      <c r="Q452" s="99">
        <v>10471.459999999999</v>
      </c>
      <c r="R452" s="99">
        <v>14105.79</v>
      </c>
      <c r="S452" s="99">
        <v>2122.79</v>
      </c>
      <c r="T452" s="99">
        <v>5803.69</v>
      </c>
      <c r="U452" s="99">
        <v>1680.36</v>
      </c>
      <c r="V452" s="99">
        <v>0</v>
      </c>
      <c r="W452" s="100">
        <f t="shared" si="268"/>
        <v>107538.67000000001</v>
      </c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</row>
    <row r="453" spans="2:35" s="41" customFormat="1" ht="12" hidden="1" customHeight="1" x14ac:dyDescent="0.2">
      <c r="B453" s="111" t="s">
        <v>696</v>
      </c>
      <c r="C453" s="109" t="s">
        <v>697</v>
      </c>
      <c r="D453" s="98"/>
      <c r="E453" s="99" t="e">
        <f>+#REF!</f>
        <v>#REF!</v>
      </c>
      <c r="F453" s="99" t="e">
        <f t="shared" si="269"/>
        <v>#REF!</v>
      </c>
      <c r="G453" s="99">
        <f t="shared" si="270"/>
        <v>0</v>
      </c>
      <c r="H453" s="99">
        <v>0</v>
      </c>
      <c r="I453" s="99">
        <v>0</v>
      </c>
      <c r="J453" s="99">
        <v>0</v>
      </c>
      <c r="K453" s="99">
        <v>0</v>
      </c>
      <c r="L453" s="99">
        <v>0</v>
      </c>
      <c r="M453" s="99">
        <v>0</v>
      </c>
      <c r="N453" s="99">
        <v>0</v>
      </c>
      <c r="O453" s="99">
        <v>0</v>
      </c>
      <c r="P453" s="99">
        <v>0</v>
      </c>
      <c r="Q453" s="99">
        <v>0</v>
      </c>
      <c r="R453" s="99">
        <v>0</v>
      </c>
      <c r="S453" s="99">
        <v>0</v>
      </c>
      <c r="T453" s="99">
        <v>0</v>
      </c>
      <c r="U453" s="99">
        <v>0</v>
      </c>
      <c r="V453" s="99">
        <v>0</v>
      </c>
      <c r="W453" s="100">
        <f t="shared" si="268"/>
        <v>0</v>
      </c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</row>
    <row r="454" spans="2:35" s="41" customFormat="1" ht="12" hidden="1" customHeight="1" x14ac:dyDescent="0.2">
      <c r="B454" s="111" t="s">
        <v>698</v>
      </c>
      <c r="C454" s="109" t="s">
        <v>699</v>
      </c>
      <c r="D454" s="98"/>
      <c r="E454" s="99" t="e">
        <f>+#REF!</f>
        <v>#REF!</v>
      </c>
      <c r="F454" s="99" t="e">
        <f t="shared" si="269"/>
        <v>#REF!</v>
      </c>
      <c r="G454" s="99">
        <f t="shared" si="270"/>
        <v>0</v>
      </c>
      <c r="H454" s="99">
        <v>0</v>
      </c>
      <c r="I454" s="99">
        <v>0</v>
      </c>
      <c r="J454" s="99">
        <v>0</v>
      </c>
      <c r="K454" s="99">
        <v>0</v>
      </c>
      <c r="L454" s="99">
        <v>0</v>
      </c>
      <c r="M454" s="99">
        <v>0</v>
      </c>
      <c r="N454" s="99">
        <v>0</v>
      </c>
      <c r="O454" s="99">
        <v>0</v>
      </c>
      <c r="P454" s="99">
        <v>0</v>
      </c>
      <c r="Q454" s="99">
        <v>0</v>
      </c>
      <c r="R454" s="99">
        <v>0</v>
      </c>
      <c r="S454" s="99">
        <v>0</v>
      </c>
      <c r="T454" s="99">
        <v>0</v>
      </c>
      <c r="U454" s="99">
        <v>0</v>
      </c>
      <c r="V454" s="99">
        <v>0</v>
      </c>
      <c r="W454" s="100">
        <f t="shared" si="268"/>
        <v>0</v>
      </c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</row>
    <row r="455" spans="2:35" s="41" customFormat="1" ht="12" hidden="1" customHeight="1" x14ac:dyDescent="0.2">
      <c r="B455" s="111" t="s">
        <v>700</v>
      </c>
      <c r="C455" s="109" t="s">
        <v>701</v>
      </c>
      <c r="D455" s="98"/>
      <c r="E455" s="99" t="e">
        <f>+#REF!</f>
        <v>#REF!</v>
      </c>
      <c r="F455" s="99" t="e">
        <f t="shared" si="269"/>
        <v>#REF!</v>
      </c>
      <c r="G455" s="99">
        <f t="shared" si="270"/>
        <v>0</v>
      </c>
      <c r="H455" s="99">
        <v>0</v>
      </c>
      <c r="I455" s="99">
        <v>0</v>
      </c>
      <c r="J455" s="99">
        <v>0</v>
      </c>
      <c r="K455" s="99">
        <v>0</v>
      </c>
      <c r="L455" s="99">
        <v>0</v>
      </c>
      <c r="M455" s="99">
        <v>0</v>
      </c>
      <c r="N455" s="99">
        <v>0</v>
      </c>
      <c r="O455" s="99">
        <v>0</v>
      </c>
      <c r="P455" s="99">
        <v>0</v>
      </c>
      <c r="Q455" s="99">
        <v>0</v>
      </c>
      <c r="R455" s="99">
        <v>0</v>
      </c>
      <c r="S455" s="99">
        <v>0</v>
      </c>
      <c r="T455" s="99">
        <v>0</v>
      </c>
      <c r="U455" s="99">
        <v>0</v>
      </c>
      <c r="V455" s="99">
        <v>0</v>
      </c>
      <c r="W455" s="100">
        <f t="shared" si="268"/>
        <v>0</v>
      </c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</row>
    <row r="456" spans="2:35" s="41" customFormat="1" ht="12" hidden="1" customHeight="1" x14ac:dyDescent="0.2">
      <c r="B456" s="111" t="s">
        <v>702</v>
      </c>
      <c r="C456" s="109" t="s">
        <v>703</v>
      </c>
      <c r="D456" s="98"/>
      <c r="E456" s="99" t="e">
        <f>+#REF!</f>
        <v>#REF!</v>
      </c>
      <c r="F456" s="99" t="e">
        <f t="shared" si="269"/>
        <v>#REF!</v>
      </c>
      <c r="G456" s="99">
        <f t="shared" si="270"/>
        <v>0</v>
      </c>
      <c r="H456" s="99">
        <v>0</v>
      </c>
      <c r="I456" s="99">
        <v>0</v>
      </c>
      <c r="J456" s="99">
        <v>0</v>
      </c>
      <c r="K456" s="99">
        <v>0</v>
      </c>
      <c r="L456" s="99">
        <v>0</v>
      </c>
      <c r="M456" s="99">
        <v>0</v>
      </c>
      <c r="N456" s="99">
        <v>0</v>
      </c>
      <c r="O456" s="99">
        <v>0</v>
      </c>
      <c r="P456" s="99">
        <v>0</v>
      </c>
      <c r="Q456" s="99">
        <v>0</v>
      </c>
      <c r="R456" s="99">
        <v>0</v>
      </c>
      <c r="S456" s="99">
        <v>0</v>
      </c>
      <c r="T456" s="99">
        <v>0</v>
      </c>
      <c r="U456" s="99">
        <v>0</v>
      </c>
      <c r="V456" s="99">
        <v>0</v>
      </c>
      <c r="W456" s="100">
        <f t="shared" si="268"/>
        <v>0</v>
      </c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</row>
    <row r="457" spans="2:35" ht="12" hidden="1" customHeight="1" x14ac:dyDescent="0.2">
      <c r="B457" s="111" t="s">
        <v>704</v>
      </c>
      <c r="C457" s="109" t="s">
        <v>705</v>
      </c>
      <c r="D457" s="98"/>
      <c r="E457" s="99" t="e">
        <f>+#REF!</f>
        <v>#REF!</v>
      </c>
      <c r="F457" s="99" t="e">
        <f t="shared" si="269"/>
        <v>#REF!</v>
      </c>
      <c r="G457" s="99">
        <f t="shared" si="270"/>
        <v>0</v>
      </c>
      <c r="H457" s="99">
        <v>0</v>
      </c>
      <c r="I457" s="99">
        <v>0</v>
      </c>
      <c r="J457" s="99">
        <v>0</v>
      </c>
      <c r="K457" s="99">
        <v>0</v>
      </c>
      <c r="L457" s="99">
        <v>0</v>
      </c>
      <c r="M457" s="99">
        <v>0</v>
      </c>
      <c r="N457" s="99">
        <v>0</v>
      </c>
      <c r="O457" s="99">
        <v>0</v>
      </c>
      <c r="P457" s="99">
        <v>0</v>
      </c>
      <c r="Q457" s="99">
        <v>0</v>
      </c>
      <c r="R457" s="99">
        <v>0</v>
      </c>
      <c r="S457" s="99">
        <v>0</v>
      </c>
      <c r="T457" s="99">
        <v>0</v>
      </c>
      <c r="U457" s="99">
        <v>0</v>
      </c>
      <c r="V457" s="99">
        <v>0</v>
      </c>
      <c r="W457" s="100">
        <f t="shared" si="268"/>
        <v>0</v>
      </c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</row>
    <row r="458" spans="2:35" ht="12" hidden="1" customHeight="1" x14ac:dyDescent="0.2">
      <c r="B458" s="111" t="s">
        <v>706</v>
      </c>
      <c r="C458" s="109" t="s">
        <v>707</v>
      </c>
      <c r="D458" s="98"/>
      <c r="E458" s="99" t="e">
        <f>+#REF!</f>
        <v>#REF!</v>
      </c>
      <c r="F458" s="99" t="e">
        <f t="shared" si="269"/>
        <v>#REF!</v>
      </c>
      <c r="G458" s="99">
        <f t="shared" si="270"/>
        <v>0</v>
      </c>
      <c r="H458" s="99">
        <v>0</v>
      </c>
      <c r="I458" s="99">
        <v>0</v>
      </c>
      <c r="J458" s="99">
        <v>0</v>
      </c>
      <c r="K458" s="99">
        <v>0</v>
      </c>
      <c r="L458" s="99">
        <v>0</v>
      </c>
      <c r="M458" s="99">
        <v>0</v>
      </c>
      <c r="N458" s="99">
        <v>0</v>
      </c>
      <c r="O458" s="99">
        <v>0</v>
      </c>
      <c r="P458" s="99">
        <v>0</v>
      </c>
      <c r="Q458" s="99">
        <v>0</v>
      </c>
      <c r="R458" s="99">
        <v>0</v>
      </c>
      <c r="S458" s="99">
        <v>0</v>
      </c>
      <c r="T458" s="99">
        <v>0</v>
      </c>
      <c r="U458" s="99">
        <v>0</v>
      </c>
      <c r="V458" s="99">
        <v>0</v>
      </c>
      <c r="W458" s="100">
        <f t="shared" si="268"/>
        <v>0</v>
      </c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</row>
    <row r="459" spans="2:35" ht="12" hidden="1" customHeight="1" x14ac:dyDescent="0.2">
      <c r="B459" s="96" t="s">
        <v>708</v>
      </c>
      <c r="C459" s="122" t="s">
        <v>68</v>
      </c>
      <c r="D459" s="98"/>
      <c r="E459" s="123">
        <v>105706.51</v>
      </c>
      <c r="F459" s="123">
        <f t="shared" si="269"/>
        <v>-23108.009999999995</v>
      </c>
      <c r="G459" s="123">
        <f t="shared" si="270"/>
        <v>82598.5</v>
      </c>
      <c r="H459" s="123">
        <f t="shared" ref="H459:U459" si="271">SUM(H460:H463)</f>
        <v>0</v>
      </c>
      <c r="I459" s="123">
        <f t="shared" si="271"/>
        <v>0</v>
      </c>
      <c r="J459" s="123">
        <f t="shared" si="271"/>
        <v>0</v>
      </c>
      <c r="K459" s="123">
        <f t="shared" si="271"/>
        <v>0</v>
      </c>
      <c r="L459" s="123">
        <f t="shared" si="271"/>
        <v>0</v>
      </c>
      <c r="M459" s="123">
        <f t="shared" si="271"/>
        <v>0</v>
      </c>
      <c r="N459" s="123">
        <f t="shared" si="271"/>
        <v>0</v>
      </c>
      <c r="O459" s="123">
        <f t="shared" si="271"/>
        <v>0</v>
      </c>
      <c r="P459" s="123">
        <f t="shared" si="271"/>
        <v>0</v>
      </c>
      <c r="Q459" s="123">
        <f t="shared" si="271"/>
        <v>0</v>
      </c>
      <c r="R459" s="123">
        <f t="shared" si="271"/>
        <v>0</v>
      </c>
      <c r="S459" s="123">
        <f t="shared" si="271"/>
        <v>0</v>
      </c>
      <c r="T459" s="123">
        <f t="shared" si="271"/>
        <v>0</v>
      </c>
      <c r="U459" s="123">
        <f t="shared" si="271"/>
        <v>0</v>
      </c>
      <c r="V459" s="123">
        <f>SUM(V460:V463)</f>
        <v>82598.5</v>
      </c>
      <c r="W459" s="124">
        <f>SUM(W460:W463)</f>
        <v>82598.5</v>
      </c>
      <c r="X459" s="101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</row>
    <row r="460" spans="2:35" ht="12" hidden="1" customHeight="1" x14ac:dyDescent="0.2">
      <c r="B460" s="111" t="s">
        <v>709</v>
      </c>
      <c r="C460" s="109" t="s">
        <v>689</v>
      </c>
      <c r="D460" s="98"/>
      <c r="E460" s="99" t="e">
        <f>+#REF!</f>
        <v>#REF!</v>
      </c>
      <c r="F460" s="99" t="e">
        <f t="shared" si="269"/>
        <v>#REF!</v>
      </c>
      <c r="G460" s="99">
        <f t="shared" si="270"/>
        <v>56964.49</v>
      </c>
      <c r="H460" s="99">
        <f t="shared" ref="H460:U460" si="272">+H20*0.02</f>
        <v>0</v>
      </c>
      <c r="I460" s="99">
        <f t="shared" si="272"/>
        <v>0</v>
      </c>
      <c r="J460" s="99">
        <f t="shared" si="272"/>
        <v>0</v>
      </c>
      <c r="K460" s="99">
        <f t="shared" si="272"/>
        <v>0</v>
      </c>
      <c r="L460" s="99">
        <f t="shared" si="272"/>
        <v>0</v>
      </c>
      <c r="M460" s="99">
        <f t="shared" si="272"/>
        <v>0</v>
      </c>
      <c r="N460" s="99">
        <f t="shared" si="272"/>
        <v>0</v>
      </c>
      <c r="O460" s="99">
        <f t="shared" si="272"/>
        <v>0</v>
      </c>
      <c r="P460" s="99">
        <f t="shared" si="272"/>
        <v>0</v>
      </c>
      <c r="Q460" s="99">
        <f t="shared" si="272"/>
        <v>0</v>
      </c>
      <c r="R460" s="99">
        <f t="shared" si="272"/>
        <v>0</v>
      </c>
      <c r="S460" s="99">
        <f t="shared" si="272"/>
        <v>0</v>
      </c>
      <c r="T460" s="99">
        <f t="shared" si="272"/>
        <v>0</v>
      </c>
      <c r="U460" s="99">
        <f t="shared" si="272"/>
        <v>0</v>
      </c>
      <c r="V460" s="99">
        <v>56964.49</v>
      </c>
      <c r="W460" s="100">
        <f t="shared" ref="W460:W462" si="273">SUM(H460:V460)</f>
        <v>56964.49</v>
      </c>
      <c r="X460" s="101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</row>
    <row r="461" spans="2:35" ht="12" hidden="1" customHeight="1" x14ac:dyDescent="0.2">
      <c r="B461" s="111" t="s">
        <v>710</v>
      </c>
      <c r="C461" s="109" t="s">
        <v>691</v>
      </c>
      <c r="D461" s="98"/>
      <c r="E461" s="99" t="e">
        <f>+#REF!</f>
        <v>#REF!</v>
      </c>
      <c r="F461" s="99" t="e">
        <f t="shared" si="269"/>
        <v>#REF!</v>
      </c>
      <c r="G461" s="99">
        <f t="shared" si="270"/>
        <v>8544.67</v>
      </c>
      <c r="H461" s="99">
        <f t="shared" ref="H461:U461" si="274">+H460*0.15</f>
        <v>0</v>
      </c>
      <c r="I461" s="99">
        <f t="shared" si="274"/>
        <v>0</v>
      </c>
      <c r="J461" s="99">
        <f t="shared" si="274"/>
        <v>0</v>
      </c>
      <c r="K461" s="99">
        <f t="shared" si="274"/>
        <v>0</v>
      </c>
      <c r="L461" s="99">
        <f t="shared" si="274"/>
        <v>0</v>
      </c>
      <c r="M461" s="99">
        <f t="shared" si="274"/>
        <v>0</v>
      </c>
      <c r="N461" s="99">
        <f t="shared" si="274"/>
        <v>0</v>
      </c>
      <c r="O461" s="99">
        <f t="shared" si="274"/>
        <v>0</v>
      </c>
      <c r="P461" s="99">
        <f t="shared" si="274"/>
        <v>0</v>
      </c>
      <c r="Q461" s="99">
        <f t="shared" si="274"/>
        <v>0</v>
      </c>
      <c r="R461" s="99">
        <f t="shared" si="274"/>
        <v>0</v>
      </c>
      <c r="S461" s="99">
        <f t="shared" si="274"/>
        <v>0</v>
      </c>
      <c r="T461" s="99">
        <f t="shared" si="274"/>
        <v>0</v>
      </c>
      <c r="U461" s="99">
        <f t="shared" si="274"/>
        <v>0</v>
      </c>
      <c r="V461" s="99">
        <v>8544.67</v>
      </c>
      <c r="W461" s="100">
        <f t="shared" si="273"/>
        <v>8544.67</v>
      </c>
      <c r="X461" s="101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</row>
    <row r="462" spans="2:35" ht="12" hidden="1" customHeight="1" x14ac:dyDescent="0.2">
      <c r="B462" s="111" t="s">
        <v>711</v>
      </c>
      <c r="C462" s="109" t="s">
        <v>693</v>
      </c>
      <c r="D462" s="98"/>
      <c r="E462" s="99" t="e">
        <f>+#REF!</f>
        <v>#REF!</v>
      </c>
      <c r="F462" s="99" t="e">
        <f t="shared" si="269"/>
        <v>#REF!</v>
      </c>
      <c r="G462" s="99">
        <f t="shared" si="270"/>
        <v>8544.67</v>
      </c>
      <c r="H462" s="99">
        <f t="shared" ref="H462:U463" si="275">+H461</f>
        <v>0</v>
      </c>
      <c r="I462" s="99">
        <f t="shared" si="275"/>
        <v>0</v>
      </c>
      <c r="J462" s="99">
        <f t="shared" si="275"/>
        <v>0</v>
      </c>
      <c r="K462" s="99">
        <f t="shared" si="275"/>
        <v>0</v>
      </c>
      <c r="L462" s="99">
        <f t="shared" si="275"/>
        <v>0</v>
      </c>
      <c r="M462" s="99">
        <f t="shared" si="275"/>
        <v>0</v>
      </c>
      <c r="N462" s="99">
        <f t="shared" si="275"/>
        <v>0</v>
      </c>
      <c r="O462" s="99">
        <f t="shared" si="275"/>
        <v>0</v>
      </c>
      <c r="P462" s="99">
        <f t="shared" si="275"/>
        <v>0</v>
      </c>
      <c r="Q462" s="99">
        <f t="shared" si="275"/>
        <v>0</v>
      </c>
      <c r="R462" s="99">
        <f t="shared" si="275"/>
        <v>0</v>
      </c>
      <c r="S462" s="99">
        <f t="shared" si="275"/>
        <v>0</v>
      </c>
      <c r="T462" s="99">
        <f t="shared" si="275"/>
        <v>0</v>
      </c>
      <c r="U462" s="99">
        <f t="shared" si="275"/>
        <v>0</v>
      </c>
      <c r="V462" s="99">
        <v>8544.67</v>
      </c>
      <c r="W462" s="100">
        <f t="shared" si="273"/>
        <v>8544.67</v>
      </c>
      <c r="X462" s="101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</row>
    <row r="463" spans="2:35" ht="12" hidden="1" customHeight="1" x14ac:dyDescent="0.2">
      <c r="B463" s="111" t="s">
        <v>712</v>
      </c>
      <c r="C463" s="109" t="s">
        <v>695</v>
      </c>
      <c r="D463" s="98"/>
      <c r="E463" s="99" t="e">
        <f>+#REF!</f>
        <v>#REF!</v>
      </c>
      <c r="F463" s="99" t="e">
        <f t="shared" si="269"/>
        <v>#REF!</v>
      </c>
      <c r="G463" s="99">
        <f t="shared" si="270"/>
        <v>8544.67</v>
      </c>
      <c r="H463" s="99">
        <f t="shared" si="275"/>
        <v>0</v>
      </c>
      <c r="I463" s="99">
        <f t="shared" si="275"/>
        <v>0</v>
      </c>
      <c r="J463" s="99">
        <f t="shared" si="275"/>
        <v>0</v>
      </c>
      <c r="K463" s="99">
        <f t="shared" si="275"/>
        <v>0</v>
      </c>
      <c r="L463" s="99">
        <f t="shared" si="275"/>
        <v>0</v>
      </c>
      <c r="M463" s="99">
        <f t="shared" si="275"/>
        <v>0</v>
      </c>
      <c r="N463" s="99">
        <f t="shared" si="275"/>
        <v>0</v>
      </c>
      <c r="O463" s="99">
        <f t="shared" si="275"/>
        <v>0</v>
      </c>
      <c r="P463" s="99">
        <f t="shared" si="275"/>
        <v>0</v>
      </c>
      <c r="Q463" s="99">
        <f t="shared" si="275"/>
        <v>0</v>
      </c>
      <c r="R463" s="99">
        <f t="shared" si="275"/>
        <v>0</v>
      </c>
      <c r="S463" s="99">
        <f t="shared" si="275"/>
        <v>0</v>
      </c>
      <c r="T463" s="99">
        <f t="shared" si="275"/>
        <v>0</v>
      </c>
      <c r="U463" s="99">
        <f t="shared" si="275"/>
        <v>0</v>
      </c>
      <c r="V463" s="99">
        <v>8544.67</v>
      </c>
      <c r="W463" s="100">
        <f>SUM(H463:V463)</f>
        <v>8544.67</v>
      </c>
      <c r="X463" s="101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</row>
    <row r="464" spans="2:35" ht="12" hidden="1" customHeight="1" x14ac:dyDescent="0.2">
      <c r="B464" s="96" t="s">
        <v>713</v>
      </c>
      <c r="C464" s="122" t="s">
        <v>72</v>
      </c>
      <c r="D464" s="98"/>
      <c r="E464" s="123">
        <v>0</v>
      </c>
      <c r="F464" s="123">
        <f t="shared" si="269"/>
        <v>0</v>
      </c>
      <c r="G464" s="123">
        <f t="shared" si="270"/>
        <v>0</v>
      </c>
      <c r="H464" s="123">
        <f t="shared" ref="H464:U464" si="276">SUM(H465:H474)</f>
        <v>0</v>
      </c>
      <c r="I464" s="123">
        <f t="shared" si="276"/>
        <v>0</v>
      </c>
      <c r="J464" s="123">
        <f t="shared" si="276"/>
        <v>0</v>
      </c>
      <c r="K464" s="123">
        <f t="shared" si="276"/>
        <v>0</v>
      </c>
      <c r="L464" s="123">
        <f t="shared" si="276"/>
        <v>0</v>
      </c>
      <c r="M464" s="123">
        <f t="shared" si="276"/>
        <v>0</v>
      </c>
      <c r="N464" s="123">
        <f t="shared" si="276"/>
        <v>0</v>
      </c>
      <c r="O464" s="123">
        <f t="shared" si="276"/>
        <v>0</v>
      </c>
      <c r="P464" s="123">
        <f t="shared" si="276"/>
        <v>0</v>
      </c>
      <c r="Q464" s="123">
        <f t="shared" si="276"/>
        <v>0</v>
      </c>
      <c r="R464" s="123">
        <f t="shared" si="276"/>
        <v>0</v>
      </c>
      <c r="S464" s="123">
        <f t="shared" si="276"/>
        <v>0</v>
      </c>
      <c r="T464" s="123">
        <f t="shared" si="276"/>
        <v>0</v>
      </c>
      <c r="U464" s="123">
        <f t="shared" si="276"/>
        <v>0</v>
      </c>
      <c r="V464" s="123">
        <f>SUM(V465:V474)</f>
        <v>0</v>
      </c>
      <c r="W464" s="124">
        <f>SUM(W465:W474)</f>
        <v>0</v>
      </c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</row>
    <row r="465" spans="2:35" hidden="1" x14ac:dyDescent="0.2">
      <c r="B465" s="111" t="s">
        <v>714</v>
      </c>
      <c r="C465" s="109" t="s">
        <v>715</v>
      </c>
      <c r="D465" s="98"/>
      <c r="E465" s="99">
        <v>0</v>
      </c>
      <c r="F465" s="99">
        <f t="shared" si="269"/>
        <v>0</v>
      </c>
      <c r="G465" s="99">
        <f t="shared" si="270"/>
        <v>0</v>
      </c>
      <c r="H465" s="99">
        <v>0</v>
      </c>
      <c r="I465" s="99">
        <v>0</v>
      </c>
      <c r="J465" s="99">
        <v>0</v>
      </c>
      <c r="K465" s="99">
        <v>0</v>
      </c>
      <c r="L465" s="99">
        <v>0</v>
      </c>
      <c r="M465" s="99">
        <v>0</v>
      </c>
      <c r="N465" s="99">
        <v>0</v>
      </c>
      <c r="O465" s="99">
        <v>0</v>
      </c>
      <c r="P465" s="99">
        <v>0</v>
      </c>
      <c r="Q465" s="99">
        <v>0</v>
      </c>
      <c r="R465" s="99">
        <v>0</v>
      </c>
      <c r="S465" s="99">
        <v>0</v>
      </c>
      <c r="T465" s="99">
        <v>0</v>
      </c>
      <c r="U465" s="99">
        <v>0</v>
      </c>
      <c r="V465" s="99">
        <v>0</v>
      </c>
      <c r="W465" s="100">
        <f t="shared" ref="W465:W474" si="277">SUM(H465:V465)</f>
        <v>0</v>
      </c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</row>
    <row r="466" spans="2:35" hidden="1" x14ac:dyDescent="0.2">
      <c r="B466" s="111" t="s">
        <v>716</v>
      </c>
      <c r="C466" s="109" t="s">
        <v>691</v>
      </c>
      <c r="D466" s="98"/>
      <c r="E466" s="99">
        <v>0</v>
      </c>
      <c r="F466" s="99">
        <f t="shared" si="269"/>
        <v>0</v>
      </c>
      <c r="G466" s="99">
        <f t="shared" si="270"/>
        <v>0</v>
      </c>
      <c r="H466" s="99">
        <v>0</v>
      </c>
      <c r="I466" s="99">
        <v>0</v>
      </c>
      <c r="J466" s="99">
        <v>0</v>
      </c>
      <c r="K466" s="99">
        <v>0</v>
      </c>
      <c r="L466" s="99">
        <v>0</v>
      </c>
      <c r="M466" s="99">
        <v>0</v>
      </c>
      <c r="N466" s="99">
        <v>0</v>
      </c>
      <c r="O466" s="99">
        <v>0</v>
      </c>
      <c r="P466" s="99">
        <v>0</v>
      </c>
      <c r="Q466" s="99">
        <v>0</v>
      </c>
      <c r="R466" s="99">
        <v>0</v>
      </c>
      <c r="S466" s="99">
        <v>0</v>
      </c>
      <c r="T466" s="99">
        <v>0</v>
      </c>
      <c r="U466" s="99">
        <v>0</v>
      </c>
      <c r="V466" s="99">
        <v>0</v>
      </c>
      <c r="W466" s="100">
        <f t="shared" si="277"/>
        <v>0</v>
      </c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</row>
    <row r="467" spans="2:35" hidden="1" x14ac:dyDescent="0.2">
      <c r="B467" s="111" t="s">
        <v>717</v>
      </c>
      <c r="C467" s="109" t="s">
        <v>718</v>
      </c>
      <c r="D467" s="98"/>
      <c r="E467" s="99">
        <v>0</v>
      </c>
      <c r="F467" s="99">
        <f t="shared" si="269"/>
        <v>0</v>
      </c>
      <c r="G467" s="99">
        <f t="shared" si="270"/>
        <v>0</v>
      </c>
      <c r="H467" s="99">
        <v>0</v>
      </c>
      <c r="I467" s="99">
        <v>0</v>
      </c>
      <c r="J467" s="99">
        <v>0</v>
      </c>
      <c r="K467" s="99">
        <v>0</v>
      </c>
      <c r="L467" s="99">
        <v>0</v>
      </c>
      <c r="M467" s="99">
        <v>0</v>
      </c>
      <c r="N467" s="99">
        <v>0</v>
      </c>
      <c r="O467" s="99">
        <v>0</v>
      </c>
      <c r="P467" s="99">
        <v>0</v>
      </c>
      <c r="Q467" s="99">
        <v>0</v>
      </c>
      <c r="R467" s="99">
        <v>0</v>
      </c>
      <c r="S467" s="99">
        <v>0</v>
      </c>
      <c r="T467" s="99">
        <v>0</v>
      </c>
      <c r="U467" s="99">
        <v>0</v>
      </c>
      <c r="V467" s="99">
        <v>0</v>
      </c>
      <c r="W467" s="100">
        <f t="shared" si="277"/>
        <v>0</v>
      </c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</row>
    <row r="468" spans="2:35" hidden="1" x14ac:dyDescent="0.2">
      <c r="B468" s="111" t="s">
        <v>719</v>
      </c>
      <c r="C468" s="109" t="s">
        <v>720</v>
      </c>
      <c r="D468" s="98"/>
      <c r="E468" s="99">
        <v>0</v>
      </c>
      <c r="F468" s="99">
        <f t="shared" si="269"/>
        <v>0</v>
      </c>
      <c r="G468" s="99">
        <f t="shared" si="270"/>
        <v>0</v>
      </c>
      <c r="H468" s="99">
        <v>0</v>
      </c>
      <c r="I468" s="99">
        <v>0</v>
      </c>
      <c r="J468" s="99">
        <v>0</v>
      </c>
      <c r="K468" s="99">
        <v>0</v>
      </c>
      <c r="L468" s="99">
        <v>0</v>
      </c>
      <c r="M468" s="99">
        <v>0</v>
      </c>
      <c r="N468" s="99">
        <v>0</v>
      </c>
      <c r="O468" s="99">
        <v>0</v>
      </c>
      <c r="P468" s="99">
        <v>0</v>
      </c>
      <c r="Q468" s="99">
        <v>0</v>
      </c>
      <c r="R468" s="99">
        <v>0</v>
      </c>
      <c r="S468" s="99">
        <v>0</v>
      </c>
      <c r="T468" s="99">
        <v>0</v>
      </c>
      <c r="U468" s="99">
        <v>0</v>
      </c>
      <c r="V468" s="99">
        <v>0</v>
      </c>
      <c r="W468" s="100">
        <f t="shared" si="277"/>
        <v>0</v>
      </c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</row>
    <row r="469" spans="2:35" hidden="1" x14ac:dyDescent="0.2">
      <c r="B469" s="111" t="s">
        <v>721</v>
      </c>
      <c r="C469" s="109" t="s">
        <v>697</v>
      </c>
      <c r="D469" s="98"/>
      <c r="E469" s="99">
        <v>0</v>
      </c>
      <c r="F469" s="99">
        <f t="shared" si="269"/>
        <v>0</v>
      </c>
      <c r="G469" s="99">
        <f t="shared" si="270"/>
        <v>0</v>
      </c>
      <c r="H469" s="99">
        <v>0</v>
      </c>
      <c r="I469" s="99">
        <v>0</v>
      </c>
      <c r="J469" s="99">
        <v>0</v>
      </c>
      <c r="K469" s="99">
        <v>0</v>
      </c>
      <c r="L469" s="99">
        <v>0</v>
      </c>
      <c r="M469" s="99">
        <v>0</v>
      </c>
      <c r="N469" s="99">
        <v>0</v>
      </c>
      <c r="O469" s="99">
        <v>0</v>
      </c>
      <c r="P469" s="99">
        <v>0</v>
      </c>
      <c r="Q469" s="99">
        <v>0</v>
      </c>
      <c r="R469" s="99">
        <v>0</v>
      </c>
      <c r="S469" s="99">
        <v>0</v>
      </c>
      <c r="T469" s="99">
        <v>0</v>
      </c>
      <c r="U469" s="99">
        <v>0</v>
      </c>
      <c r="V469" s="99">
        <v>0</v>
      </c>
      <c r="W469" s="100">
        <f t="shared" si="277"/>
        <v>0</v>
      </c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</row>
    <row r="470" spans="2:35" hidden="1" x14ac:dyDescent="0.2">
      <c r="B470" s="111" t="s">
        <v>722</v>
      </c>
      <c r="C470" s="109" t="s">
        <v>699</v>
      </c>
      <c r="D470" s="98"/>
      <c r="E470" s="99">
        <v>0</v>
      </c>
      <c r="F470" s="99">
        <f t="shared" si="269"/>
        <v>0</v>
      </c>
      <c r="G470" s="99">
        <f t="shared" si="270"/>
        <v>0</v>
      </c>
      <c r="H470" s="99">
        <v>0</v>
      </c>
      <c r="I470" s="99">
        <v>0</v>
      </c>
      <c r="J470" s="99">
        <v>0</v>
      </c>
      <c r="K470" s="99">
        <v>0</v>
      </c>
      <c r="L470" s="99">
        <v>0</v>
      </c>
      <c r="M470" s="99">
        <v>0</v>
      </c>
      <c r="N470" s="99">
        <v>0</v>
      </c>
      <c r="O470" s="99">
        <v>0</v>
      </c>
      <c r="P470" s="99">
        <v>0</v>
      </c>
      <c r="Q470" s="99">
        <v>0</v>
      </c>
      <c r="R470" s="99">
        <v>0</v>
      </c>
      <c r="S470" s="99">
        <v>0</v>
      </c>
      <c r="T470" s="99">
        <v>0</v>
      </c>
      <c r="U470" s="99">
        <v>0</v>
      </c>
      <c r="V470" s="99">
        <v>0</v>
      </c>
      <c r="W470" s="100">
        <f t="shared" si="277"/>
        <v>0</v>
      </c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</row>
    <row r="471" spans="2:35" hidden="1" x14ac:dyDescent="0.2">
      <c r="B471" s="111" t="s">
        <v>723</v>
      </c>
      <c r="C471" s="109" t="s">
        <v>701</v>
      </c>
      <c r="D471" s="98"/>
      <c r="E471" s="99">
        <v>0</v>
      </c>
      <c r="F471" s="99">
        <f t="shared" si="269"/>
        <v>0</v>
      </c>
      <c r="G471" s="99">
        <f t="shared" si="270"/>
        <v>0</v>
      </c>
      <c r="H471" s="99">
        <v>0</v>
      </c>
      <c r="I471" s="99">
        <v>0</v>
      </c>
      <c r="J471" s="99">
        <v>0</v>
      </c>
      <c r="K471" s="99">
        <v>0</v>
      </c>
      <c r="L471" s="99">
        <v>0</v>
      </c>
      <c r="M471" s="99">
        <v>0</v>
      </c>
      <c r="N471" s="99">
        <v>0</v>
      </c>
      <c r="O471" s="99">
        <v>0</v>
      </c>
      <c r="P471" s="99">
        <v>0</v>
      </c>
      <c r="Q471" s="99">
        <v>0</v>
      </c>
      <c r="R471" s="99">
        <v>0</v>
      </c>
      <c r="S471" s="99">
        <v>0</v>
      </c>
      <c r="T471" s="99">
        <v>0</v>
      </c>
      <c r="U471" s="99">
        <v>0</v>
      </c>
      <c r="V471" s="99">
        <v>0</v>
      </c>
      <c r="W471" s="100">
        <f t="shared" si="277"/>
        <v>0</v>
      </c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</row>
    <row r="472" spans="2:35" hidden="1" x14ac:dyDescent="0.2">
      <c r="B472" s="111" t="s">
        <v>724</v>
      </c>
      <c r="C472" s="109" t="s">
        <v>703</v>
      </c>
      <c r="D472" s="98"/>
      <c r="E472" s="99">
        <v>0</v>
      </c>
      <c r="F472" s="99">
        <f t="shared" si="269"/>
        <v>0</v>
      </c>
      <c r="G472" s="99">
        <f t="shared" si="270"/>
        <v>0</v>
      </c>
      <c r="H472" s="99">
        <v>0</v>
      </c>
      <c r="I472" s="99">
        <v>0</v>
      </c>
      <c r="J472" s="99">
        <v>0</v>
      </c>
      <c r="K472" s="99">
        <v>0</v>
      </c>
      <c r="L472" s="99">
        <v>0</v>
      </c>
      <c r="M472" s="99">
        <v>0</v>
      </c>
      <c r="N472" s="99">
        <v>0</v>
      </c>
      <c r="O472" s="99">
        <v>0</v>
      </c>
      <c r="P472" s="99">
        <v>0</v>
      </c>
      <c r="Q472" s="99">
        <v>0</v>
      </c>
      <c r="R472" s="99">
        <v>0</v>
      </c>
      <c r="S472" s="99">
        <v>0</v>
      </c>
      <c r="T472" s="99">
        <v>0</v>
      </c>
      <c r="U472" s="99">
        <v>0</v>
      </c>
      <c r="V472" s="99">
        <v>0</v>
      </c>
      <c r="W472" s="100">
        <f t="shared" si="277"/>
        <v>0</v>
      </c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</row>
    <row r="473" spans="2:35" hidden="1" x14ac:dyDescent="0.2">
      <c r="B473" s="111" t="s">
        <v>725</v>
      </c>
      <c r="C473" s="109" t="s">
        <v>705</v>
      </c>
      <c r="D473" s="98"/>
      <c r="E473" s="99">
        <v>0</v>
      </c>
      <c r="F473" s="99">
        <f t="shared" si="269"/>
        <v>0</v>
      </c>
      <c r="G473" s="99">
        <f t="shared" si="270"/>
        <v>0</v>
      </c>
      <c r="H473" s="99">
        <v>0</v>
      </c>
      <c r="I473" s="99">
        <v>0</v>
      </c>
      <c r="J473" s="99">
        <v>0</v>
      </c>
      <c r="K473" s="99">
        <v>0</v>
      </c>
      <c r="L473" s="99">
        <v>0</v>
      </c>
      <c r="M473" s="99">
        <v>0</v>
      </c>
      <c r="N473" s="99">
        <v>0</v>
      </c>
      <c r="O473" s="99">
        <v>0</v>
      </c>
      <c r="P473" s="99">
        <v>0</v>
      </c>
      <c r="Q473" s="99">
        <v>0</v>
      </c>
      <c r="R473" s="99">
        <v>0</v>
      </c>
      <c r="S473" s="99">
        <v>0</v>
      </c>
      <c r="T473" s="99">
        <v>0</v>
      </c>
      <c r="U473" s="99">
        <v>0</v>
      </c>
      <c r="V473" s="99">
        <v>0</v>
      </c>
      <c r="W473" s="100">
        <f t="shared" si="277"/>
        <v>0</v>
      </c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</row>
    <row r="474" spans="2:35" hidden="1" x14ac:dyDescent="0.2">
      <c r="B474" s="111" t="s">
        <v>726</v>
      </c>
      <c r="C474" s="109" t="s">
        <v>707</v>
      </c>
      <c r="D474" s="98"/>
      <c r="E474" s="99">
        <v>0</v>
      </c>
      <c r="F474" s="99">
        <f t="shared" si="269"/>
        <v>0</v>
      </c>
      <c r="G474" s="99">
        <f t="shared" si="270"/>
        <v>0</v>
      </c>
      <c r="H474" s="99">
        <v>0</v>
      </c>
      <c r="I474" s="99">
        <v>0</v>
      </c>
      <c r="J474" s="99">
        <v>0</v>
      </c>
      <c r="K474" s="99">
        <v>0</v>
      </c>
      <c r="L474" s="99">
        <v>0</v>
      </c>
      <c r="M474" s="99">
        <v>0</v>
      </c>
      <c r="N474" s="99">
        <v>0</v>
      </c>
      <c r="O474" s="99">
        <v>0</v>
      </c>
      <c r="P474" s="99">
        <v>0</v>
      </c>
      <c r="Q474" s="99">
        <v>0</v>
      </c>
      <c r="R474" s="99">
        <v>0</v>
      </c>
      <c r="S474" s="99">
        <v>0</v>
      </c>
      <c r="T474" s="99">
        <v>0</v>
      </c>
      <c r="U474" s="99">
        <v>0</v>
      </c>
      <c r="V474" s="99">
        <v>0</v>
      </c>
      <c r="W474" s="100">
        <f t="shared" si="277"/>
        <v>0</v>
      </c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</row>
    <row r="475" spans="2:35" ht="21.75" customHeight="1" x14ac:dyDescent="0.2">
      <c r="B475" s="91" t="s">
        <v>727</v>
      </c>
      <c r="C475" s="135" t="s">
        <v>728</v>
      </c>
      <c r="D475" s="133"/>
      <c r="E475" s="134">
        <v>3523743.72</v>
      </c>
      <c r="F475" s="134">
        <f t="shared" si="269"/>
        <v>9997875.3199999984</v>
      </c>
      <c r="G475" s="134">
        <f t="shared" si="270"/>
        <v>13521619.039999999</v>
      </c>
      <c r="H475" s="134">
        <f t="shared" ref="H475:U475" si="278">+H476+H493</f>
        <v>7304619.04</v>
      </c>
      <c r="I475" s="134">
        <f t="shared" si="278"/>
        <v>0</v>
      </c>
      <c r="J475" s="134">
        <f t="shared" si="278"/>
        <v>3312000</v>
      </c>
      <c r="K475" s="134">
        <f t="shared" si="278"/>
        <v>0</v>
      </c>
      <c r="L475" s="134">
        <f t="shared" si="278"/>
        <v>0</v>
      </c>
      <c r="M475" s="134">
        <f t="shared" si="278"/>
        <v>0</v>
      </c>
      <c r="N475" s="134">
        <f t="shared" si="278"/>
        <v>90000</v>
      </c>
      <c r="O475" s="134">
        <f t="shared" si="278"/>
        <v>2250500</v>
      </c>
      <c r="P475" s="134">
        <f t="shared" si="278"/>
        <v>3500</v>
      </c>
      <c r="Q475" s="134">
        <f t="shared" si="278"/>
        <v>561000</v>
      </c>
      <c r="R475" s="134">
        <f t="shared" si="278"/>
        <v>0</v>
      </c>
      <c r="S475" s="134">
        <f t="shared" si="278"/>
        <v>0</v>
      </c>
      <c r="T475" s="134">
        <f t="shared" si="278"/>
        <v>0</v>
      </c>
      <c r="U475" s="134">
        <f t="shared" si="278"/>
        <v>0</v>
      </c>
      <c r="V475" s="134">
        <f>+V476+V493</f>
        <v>0</v>
      </c>
      <c r="W475" s="93">
        <f>+W476+W493</f>
        <v>13521619.039999999</v>
      </c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</row>
    <row r="476" spans="2:35" ht="11.25" customHeight="1" x14ac:dyDescent="0.2">
      <c r="B476" s="96" t="s">
        <v>729</v>
      </c>
      <c r="C476" s="109" t="s">
        <v>730</v>
      </c>
      <c r="D476" s="98"/>
      <c r="E476" s="99">
        <v>1566830.9</v>
      </c>
      <c r="F476" s="99">
        <f t="shared" si="269"/>
        <v>2194288.14</v>
      </c>
      <c r="G476" s="99">
        <f t="shared" si="270"/>
        <v>3761119.04</v>
      </c>
      <c r="H476" s="99">
        <f t="shared" ref="H476:U476" si="279">+H477+H484</f>
        <v>1514619.04</v>
      </c>
      <c r="I476" s="99">
        <f t="shared" si="279"/>
        <v>0</v>
      </c>
      <c r="J476" s="99">
        <f t="shared" si="279"/>
        <v>0</v>
      </c>
      <c r="K476" s="99">
        <f t="shared" si="279"/>
        <v>0</v>
      </c>
      <c r="L476" s="99">
        <f t="shared" si="279"/>
        <v>0</v>
      </c>
      <c r="M476" s="99">
        <f t="shared" si="279"/>
        <v>0</v>
      </c>
      <c r="N476" s="99">
        <f t="shared" si="279"/>
        <v>0</v>
      </c>
      <c r="O476" s="99">
        <f t="shared" si="279"/>
        <v>2246500</v>
      </c>
      <c r="P476" s="99">
        <f t="shared" si="279"/>
        <v>0</v>
      </c>
      <c r="Q476" s="99">
        <f t="shared" si="279"/>
        <v>0</v>
      </c>
      <c r="R476" s="99">
        <f t="shared" si="279"/>
        <v>0</v>
      </c>
      <c r="S476" s="99">
        <f t="shared" si="279"/>
        <v>0</v>
      </c>
      <c r="T476" s="99">
        <f t="shared" si="279"/>
        <v>0</v>
      </c>
      <c r="U476" s="99">
        <f t="shared" si="279"/>
        <v>0</v>
      </c>
      <c r="V476" s="99">
        <f>+V477+V484</f>
        <v>0</v>
      </c>
      <c r="W476" s="100">
        <f>+W477+W484</f>
        <v>3761119.04</v>
      </c>
      <c r="X476" s="101">
        <v>313426.59000000003</v>
      </c>
      <c r="Y476" s="101">
        <v>313426.59000000003</v>
      </c>
      <c r="Z476" s="101">
        <v>313426.59000000003</v>
      </c>
      <c r="AA476" s="101">
        <v>313426.59000000003</v>
      </c>
      <c r="AB476" s="101">
        <v>313426.59000000003</v>
      </c>
      <c r="AC476" s="101">
        <v>313426.59000000003</v>
      </c>
      <c r="AD476" s="101">
        <v>313426.59000000003</v>
      </c>
      <c r="AE476" s="101">
        <v>313426.59000000003</v>
      </c>
      <c r="AF476" s="101">
        <v>313426.59000000003</v>
      </c>
      <c r="AG476" s="101">
        <v>313426.59000000003</v>
      </c>
      <c r="AH476" s="101">
        <v>313426.59000000003</v>
      </c>
      <c r="AI476" s="101">
        <v>313426.55</v>
      </c>
    </row>
    <row r="477" spans="2:35" s="116" customFormat="1" ht="12" hidden="1" customHeight="1" x14ac:dyDescent="0.2">
      <c r="B477" s="103" t="s">
        <v>731</v>
      </c>
      <c r="C477" s="104" t="s">
        <v>732</v>
      </c>
      <c r="D477" s="105"/>
      <c r="E477" s="106">
        <v>0</v>
      </c>
      <c r="F477" s="106">
        <f t="shared" si="269"/>
        <v>2715119.04</v>
      </c>
      <c r="G477" s="106">
        <f t="shared" si="270"/>
        <v>2715119.04</v>
      </c>
      <c r="H477" s="106">
        <f t="shared" ref="H477:U477" si="280">+H478+H481</f>
        <v>468619.04000000004</v>
      </c>
      <c r="I477" s="106">
        <f t="shared" si="280"/>
        <v>0</v>
      </c>
      <c r="J477" s="106">
        <f t="shared" si="280"/>
        <v>0</v>
      </c>
      <c r="K477" s="106">
        <f t="shared" si="280"/>
        <v>0</v>
      </c>
      <c r="L477" s="106">
        <f t="shared" si="280"/>
        <v>0</v>
      </c>
      <c r="M477" s="106">
        <f t="shared" si="280"/>
        <v>0</v>
      </c>
      <c r="N477" s="106">
        <f t="shared" si="280"/>
        <v>0</v>
      </c>
      <c r="O477" s="106">
        <f t="shared" si="280"/>
        <v>2246500</v>
      </c>
      <c r="P477" s="106">
        <f t="shared" si="280"/>
        <v>0</v>
      </c>
      <c r="Q477" s="106">
        <f t="shared" si="280"/>
        <v>0</v>
      </c>
      <c r="R477" s="106">
        <f t="shared" si="280"/>
        <v>0</v>
      </c>
      <c r="S477" s="106">
        <f t="shared" si="280"/>
        <v>0</v>
      </c>
      <c r="T477" s="106">
        <f t="shared" si="280"/>
        <v>0</v>
      </c>
      <c r="U477" s="106">
        <f t="shared" si="280"/>
        <v>0</v>
      </c>
      <c r="V477" s="106">
        <f>+V478+V481</f>
        <v>0</v>
      </c>
      <c r="W477" s="107">
        <f>+W478+W481</f>
        <v>2715119.04</v>
      </c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</row>
    <row r="478" spans="2:35" ht="12" hidden="1" customHeight="1" x14ac:dyDescent="0.2">
      <c r="B478" s="96" t="s">
        <v>733</v>
      </c>
      <c r="C478" s="109" t="s">
        <v>64</v>
      </c>
      <c r="D478" s="98"/>
      <c r="E478" s="99">
        <v>0</v>
      </c>
      <c r="F478" s="99">
        <f t="shared" si="269"/>
        <v>2553500</v>
      </c>
      <c r="G478" s="99">
        <f t="shared" si="270"/>
        <v>2553500</v>
      </c>
      <c r="H478" s="99">
        <f t="shared" ref="H478:V478" si="281">+H479+H480</f>
        <v>367000</v>
      </c>
      <c r="I478" s="99">
        <f t="shared" si="281"/>
        <v>0</v>
      </c>
      <c r="J478" s="99">
        <f t="shared" si="281"/>
        <v>0</v>
      </c>
      <c r="K478" s="99">
        <f t="shared" si="281"/>
        <v>0</v>
      </c>
      <c r="L478" s="99">
        <f t="shared" si="281"/>
        <v>0</v>
      </c>
      <c r="M478" s="99">
        <f t="shared" si="281"/>
        <v>0</v>
      </c>
      <c r="N478" s="99">
        <f t="shared" si="281"/>
        <v>0</v>
      </c>
      <c r="O478" s="99">
        <f t="shared" si="281"/>
        <v>2186500</v>
      </c>
      <c r="P478" s="99">
        <f t="shared" si="281"/>
        <v>0</v>
      </c>
      <c r="Q478" s="99">
        <f t="shared" si="281"/>
        <v>0</v>
      </c>
      <c r="R478" s="99">
        <f t="shared" si="281"/>
        <v>0</v>
      </c>
      <c r="S478" s="99">
        <f t="shared" si="281"/>
        <v>0</v>
      </c>
      <c r="T478" s="99">
        <f t="shared" si="281"/>
        <v>0</v>
      </c>
      <c r="U478" s="99">
        <f t="shared" si="281"/>
        <v>0</v>
      </c>
      <c r="V478" s="99">
        <f t="shared" si="281"/>
        <v>0</v>
      </c>
      <c r="W478" s="100">
        <f>+W479+W480</f>
        <v>2553500</v>
      </c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</row>
    <row r="479" spans="2:35" s="41" customFormat="1" ht="12" hidden="1" customHeight="1" x14ac:dyDescent="0.2">
      <c r="B479" s="111" t="s">
        <v>734</v>
      </c>
      <c r="C479" s="109" t="s">
        <v>735</v>
      </c>
      <c r="D479" s="98"/>
      <c r="E479" s="99">
        <v>0</v>
      </c>
      <c r="F479" s="99">
        <f t="shared" si="269"/>
        <v>2487000</v>
      </c>
      <c r="G479" s="99">
        <f t="shared" si="270"/>
        <v>2487000</v>
      </c>
      <c r="H479" s="99">
        <v>367000</v>
      </c>
      <c r="I479" s="99">
        <v>0</v>
      </c>
      <c r="J479" s="99">
        <v>0</v>
      </c>
      <c r="K479" s="99">
        <v>0</v>
      </c>
      <c r="L479" s="99">
        <v>0</v>
      </c>
      <c r="M479" s="99">
        <v>0</v>
      </c>
      <c r="N479" s="99">
        <v>0</v>
      </c>
      <c r="O479" s="99">
        <f>1620000+500000</f>
        <v>2120000</v>
      </c>
      <c r="P479" s="99">
        <v>0</v>
      </c>
      <c r="Q479" s="99">
        <v>0</v>
      </c>
      <c r="R479" s="99">
        <v>0</v>
      </c>
      <c r="S479" s="99">
        <v>0</v>
      </c>
      <c r="T479" s="99">
        <v>0</v>
      </c>
      <c r="U479" s="99">
        <v>0</v>
      </c>
      <c r="V479" s="99">
        <v>0</v>
      </c>
      <c r="W479" s="100">
        <f t="shared" ref="W479:W480" si="282">SUM(H479:V479)</f>
        <v>2487000</v>
      </c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</row>
    <row r="480" spans="2:35" s="41" customFormat="1" hidden="1" x14ac:dyDescent="0.2">
      <c r="B480" s="111" t="s">
        <v>736</v>
      </c>
      <c r="C480" s="109" t="s">
        <v>737</v>
      </c>
      <c r="D480" s="98"/>
      <c r="E480" s="99">
        <v>0</v>
      </c>
      <c r="F480" s="99">
        <f t="shared" si="269"/>
        <v>66500</v>
      </c>
      <c r="G480" s="99">
        <f t="shared" si="270"/>
        <v>66500</v>
      </c>
      <c r="H480" s="99">
        <v>0</v>
      </c>
      <c r="I480" s="99">
        <v>0</v>
      </c>
      <c r="J480" s="99">
        <v>0</v>
      </c>
      <c r="K480" s="99">
        <v>0</v>
      </c>
      <c r="L480" s="99">
        <v>0</v>
      </c>
      <c r="M480" s="99">
        <v>0</v>
      </c>
      <c r="N480" s="99">
        <v>0</v>
      </c>
      <c r="O480" s="99">
        <f>16500+20000+30000</f>
        <v>66500</v>
      </c>
      <c r="P480" s="99">
        <v>0</v>
      </c>
      <c r="Q480" s="99">
        <v>0</v>
      </c>
      <c r="R480" s="99">
        <v>0</v>
      </c>
      <c r="S480" s="99">
        <v>0</v>
      </c>
      <c r="T480" s="99">
        <v>0</v>
      </c>
      <c r="U480" s="99">
        <v>0</v>
      </c>
      <c r="V480" s="99">
        <v>0</v>
      </c>
      <c r="W480" s="100">
        <f t="shared" si="282"/>
        <v>66500</v>
      </c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</row>
    <row r="481" spans="2:35" s="41" customFormat="1" ht="12" hidden="1" customHeight="1" x14ac:dyDescent="0.2">
      <c r="B481" s="96" t="s">
        <v>738</v>
      </c>
      <c r="C481" s="109" t="s">
        <v>72</v>
      </c>
      <c r="D481" s="98"/>
      <c r="E481" s="99">
        <v>0</v>
      </c>
      <c r="F481" s="99">
        <f t="shared" si="269"/>
        <v>161619.04</v>
      </c>
      <c r="G481" s="99">
        <f t="shared" si="270"/>
        <v>161619.04</v>
      </c>
      <c r="H481" s="99">
        <f t="shared" ref="H481:U481" si="283">+H482+H483</f>
        <v>101619.04000000001</v>
      </c>
      <c r="I481" s="99">
        <f t="shared" si="283"/>
        <v>0</v>
      </c>
      <c r="J481" s="99">
        <f t="shared" si="283"/>
        <v>0</v>
      </c>
      <c r="K481" s="99">
        <f t="shared" si="283"/>
        <v>0</v>
      </c>
      <c r="L481" s="99">
        <f t="shared" si="283"/>
        <v>0</v>
      </c>
      <c r="M481" s="99">
        <f t="shared" si="283"/>
        <v>0</v>
      </c>
      <c r="N481" s="99">
        <f t="shared" si="283"/>
        <v>0</v>
      </c>
      <c r="O481" s="99">
        <f t="shared" si="283"/>
        <v>60000</v>
      </c>
      <c r="P481" s="99">
        <f t="shared" si="283"/>
        <v>0</v>
      </c>
      <c r="Q481" s="99">
        <f t="shared" si="283"/>
        <v>0</v>
      </c>
      <c r="R481" s="99">
        <f t="shared" si="283"/>
        <v>0</v>
      </c>
      <c r="S481" s="99">
        <f t="shared" si="283"/>
        <v>0</v>
      </c>
      <c r="T481" s="99">
        <f t="shared" si="283"/>
        <v>0</v>
      </c>
      <c r="U481" s="99">
        <f t="shared" si="283"/>
        <v>0</v>
      </c>
      <c r="V481" s="99">
        <f>+V482+V483</f>
        <v>0</v>
      </c>
      <c r="W481" s="100">
        <f>+W482+W483</f>
        <v>161619.04</v>
      </c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</row>
    <row r="482" spans="2:35" s="41" customFormat="1" hidden="1" x14ac:dyDescent="0.2">
      <c r="B482" s="111" t="s">
        <v>739</v>
      </c>
      <c r="C482" s="109" t="s">
        <v>735</v>
      </c>
      <c r="D482" s="98"/>
      <c r="E482" s="99">
        <v>0</v>
      </c>
      <c r="F482" s="99">
        <f t="shared" si="269"/>
        <v>161619.04</v>
      </c>
      <c r="G482" s="99">
        <f t="shared" si="270"/>
        <v>161619.04</v>
      </c>
      <c r="H482" s="99">
        <f>92000+9619.04</f>
        <v>101619.04000000001</v>
      </c>
      <c r="I482" s="99">
        <v>0</v>
      </c>
      <c r="J482" s="99">
        <v>0</v>
      </c>
      <c r="K482" s="99">
        <v>0</v>
      </c>
      <c r="L482" s="99">
        <v>0</v>
      </c>
      <c r="M482" s="99">
        <v>0</v>
      </c>
      <c r="N482" s="99">
        <v>0</v>
      </c>
      <c r="O482" s="99">
        <v>60000</v>
      </c>
      <c r="P482" s="99">
        <v>0</v>
      </c>
      <c r="Q482" s="99">
        <v>0</v>
      </c>
      <c r="R482" s="99">
        <v>0</v>
      </c>
      <c r="S482" s="99">
        <v>0</v>
      </c>
      <c r="T482" s="99">
        <v>0</v>
      </c>
      <c r="U482" s="99">
        <v>0</v>
      </c>
      <c r="V482" s="99">
        <v>0</v>
      </c>
      <c r="W482" s="100">
        <f t="shared" ref="W482:W483" si="284">SUM(H482:V482)</f>
        <v>161619.04</v>
      </c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</row>
    <row r="483" spans="2:35" s="41" customFormat="1" hidden="1" x14ac:dyDescent="0.2">
      <c r="B483" s="111" t="s">
        <v>740</v>
      </c>
      <c r="C483" s="109" t="s">
        <v>737</v>
      </c>
      <c r="D483" s="98"/>
      <c r="E483" s="99">
        <v>0</v>
      </c>
      <c r="F483" s="99">
        <f t="shared" si="269"/>
        <v>0</v>
      </c>
      <c r="G483" s="99">
        <f t="shared" si="270"/>
        <v>0</v>
      </c>
      <c r="H483" s="99">
        <v>0</v>
      </c>
      <c r="I483" s="99">
        <v>0</v>
      </c>
      <c r="J483" s="99">
        <v>0</v>
      </c>
      <c r="K483" s="99">
        <v>0</v>
      </c>
      <c r="L483" s="99">
        <v>0</v>
      </c>
      <c r="M483" s="99">
        <v>0</v>
      </c>
      <c r="N483" s="99">
        <v>0</v>
      </c>
      <c r="O483" s="99">
        <v>0</v>
      </c>
      <c r="P483" s="99">
        <v>0</v>
      </c>
      <c r="Q483" s="99">
        <v>0</v>
      </c>
      <c r="R483" s="99">
        <v>0</v>
      </c>
      <c r="S483" s="99">
        <v>0</v>
      </c>
      <c r="T483" s="99">
        <v>0</v>
      </c>
      <c r="U483" s="99">
        <v>0</v>
      </c>
      <c r="V483" s="99">
        <v>0</v>
      </c>
      <c r="W483" s="100">
        <f t="shared" si="284"/>
        <v>0</v>
      </c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</row>
    <row r="484" spans="2:35" s="116" customFormat="1" ht="12" hidden="1" customHeight="1" x14ac:dyDescent="0.2">
      <c r="B484" s="103" t="s">
        <v>741</v>
      </c>
      <c r="C484" s="104" t="s">
        <v>742</v>
      </c>
      <c r="D484" s="105"/>
      <c r="E484" s="106">
        <v>1566830.9</v>
      </c>
      <c r="F484" s="106">
        <f t="shared" si="269"/>
        <v>-520830.89999999991</v>
      </c>
      <c r="G484" s="106">
        <f t="shared" si="270"/>
        <v>1046000</v>
      </c>
      <c r="H484" s="106">
        <f t="shared" ref="H484:U484" si="285">+H485+H488</f>
        <v>1046000</v>
      </c>
      <c r="I484" s="106">
        <f t="shared" si="285"/>
        <v>0</v>
      </c>
      <c r="J484" s="106">
        <f t="shared" si="285"/>
        <v>0</v>
      </c>
      <c r="K484" s="106">
        <f t="shared" si="285"/>
        <v>0</v>
      </c>
      <c r="L484" s="106">
        <f t="shared" si="285"/>
        <v>0</v>
      </c>
      <c r="M484" s="106">
        <f t="shared" si="285"/>
        <v>0</v>
      </c>
      <c r="N484" s="106">
        <f t="shared" si="285"/>
        <v>0</v>
      </c>
      <c r="O484" s="106">
        <f t="shared" si="285"/>
        <v>0</v>
      </c>
      <c r="P484" s="106">
        <f t="shared" si="285"/>
        <v>0</v>
      </c>
      <c r="Q484" s="106">
        <f t="shared" si="285"/>
        <v>0</v>
      </c>
      <c r="R484" s="106">
        <f t="shared" si="285"/>
        <v>0</v>
      </c>
      <c r="S484" s="106">
        <f t="shared" si="285"/>
        <v>0</v>
      </c>
      <c r="T484" s="106">
        <f t="shared" si="285"/>
        <v>0</v>
      </c>
      <c r="U484" s="106">
        <f t="shared" si="285"/>
        <v>0</v>
      </c>
      <c r="V484" s="106">
        <f>+V485+V488</f>
        <v>0</v>
      </c>
      <c r="W484" s="107">
        <f>+W485+W488</f>
        <v>1046000</v>
      </c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</row>
    <row r="485" spans="2:35" ht="12" hidden="1" customHeight="1" x14ac:dyDescent="0.2">
      <c r="B485" s="96" t="s">
        <v>743</v>
      </c>
      <c r="C485" s="109" t="s">
        <v>64</v>
      </c>
      <c r="D485" s="98"/>
      <c r="E485" s="99">
        <v>0</v>
      </c>
      <c r="F485" s="99">
        <f t="shared" si="269"/>
        <v>432000</v>
      </c>
      <c r="G485" s="99">
        <f t="shared" si="270"/>
        <v>432000</v>
      </c>
      <c r="H485" s="99">
        <f>+H486+H487</f>
        <v>432000</v>
      </c>
      <c r="I485" s="99">
        <f t="shared" ref="I485:V485" si="286">+I486+I487</f>
        <v>0</v>
      </c>
      <c r="J485" s="99">
        <f t="shared" si="286"/>
        <v>0</v>
      </c>
      <c r="K485" s="99">
        <f t="shared" si="286"/>
        <v>0</v>
      </c>
      <c r="L485" s="99">
        <f t="shared" si="286"/>
        <v>0</v>
      </c>
      <c r="M485" s="99">
        <f t="shared" si="286"/>
        <v>0</v>
      </c>
      <c r="N485" s="99">
        <f t="shared" si="286"/>
        <v>0</v>
      </c>
      <c r="O485" s="99">
        <f t="shared" si="286"/>
        <v>0</v>
      </c>
      <c r="P485" s="99">
        <f t="shared" si="286"/>
        <v>0</v>
      </c>
      <c r="Q485" s="99">
        <f t="shared" si="286"/>
        <v>0</v>
      </c>
      <c r="R485" s="99">
        <f t="shared" si="286"/>
        <v>0</v>
      </c>
      <c r="S485" s="99">
        <f t="shared" si="286"/>
        <v>0</v>
      </c>
      <c r="T485" s="99">
        <f t="shared" si="286"/>
        <v>0</v>
      </c>
      <c r="U485" s="99">
        <f t="shared" si="286"/>
        <v>0</v>
      </c>
      <c r="V485" s="99">
        <f t="shared" si="286"/>
        <v>0</v>
      </c>
      <c r="W485" s="100">
        <f>+W486+W487</f>
        <v>432000</v>
      </c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</row>
    <row r="486" spans="2:35" s="41" customFormat="1" ht="12" hidden="1" customHeight="1" x14ac:dyDescent="0.2">
      <c r="B486" s="111" t="s">
        <v>744</v>
      </c>
      <c r="C486" s="109" t="s">
        <v>745</v>
      </c>
      <c r="D486" s="98"/>
      <c r="E486" s="99" t="e">
        <f>+#REF!</f>
        <v>#REF!</v>
      </c>
      <c r="F486" s="99" t="e">
        <f t="shared" si="269"/>
        <v>#REF!</v>
      </c>
      <c r="G486" s="99">
        <f t="shared" si="270"/>
        <v>379000</v>
      </c>
      <c r="H486" s="99">
        <f>179000+200000</f>
        <v>379000</v>
      </c>
      <c r="I486" s="99">
        <v>0</v>
      </c>
      <c r="J486" s="99">
        <v>0</v>
      </c>
      <c r="K486" s="99">
        <v>0</v>
      </c>
      <c r="L486" s="99">
        <v>0</v>
      </c>
      <c r="M486" s="99">
        <v>0</v>
      </c>
      <c r="N486" s="99">
        <v>0</v>
      </c>
      <c r="O486" s="99">
        <v>0</v>
      </c>
      <c r="P486" s="99">
        <v>0</v>
      </c>
      <c r="Q486" s="99">
        <v>0</v>
      </c>
      <c r="R486" s="99">
        <v>0</v>
      </c>
      <c r="S486" s="99">
        <v>0</v>
      </c>
      <c r="T486" s="99">
        <v>0</v>
      </c>
      <c r="U486" s="99">
        <v>0</v>
      </c>
      <c r="V486" s="99">
        <v>0</v>
      </c>
      <c r="W486" s="100">
        <f t="shared" ref="W486:W487" si="287">SUM(H486:V486)</f>
        <v>379000</v>
      </c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</row>
    <row r="487" spans="2:35" s="41" customFormat="1" hidden="1" x14ac:dyDescent="0.2">
      <c r="B487" s="111" t="s">
        <v>746</v>
      </c>
      <c r="C487" s="109" t="s">
        <v>747</v>
      </c>
      <c r="D487" s="98"/>
      <c r="E487" s="99" t="e">
        <f>+#REF!</f>
        <v>#REF!</v>
      </c>
      <c r="F487" s="99" t="e">
        <f t="shared" si="269"/>
        <v>#REF!</v>
      </c>
      <c r="G487" s="99">
        <f t="shared" si="270"/>
        <v>53000</v>
      </c>
      <c r="H487" s="99">
        <f>23000+30000</f>
        <v>53000</v>
      </c>
      <c r="I487" s="99">
        <v>0</v>
      </c>
      <c r="J487" s="99">
        <v>0</v>
      </c>
      <c r="K487" s="99">
        <v>0</v>
      </c>
      <c r="L487" s="99">
        <v>0</v>
      </c>
      <c r="M487" s="99">
        <v>0</v>
      </c>
      <c r="N487" s="99">
        <v>0</v>
      </c>
      <c r="O487" s="99">
        <v>0</v>
      </c>
      <c r="P487" s="99">
        <v>0</v>
      </c>
      <c r="Q487" s="99">
        <v>0</v>
      </c>
      <c r="R487" s="99">
        <v>0</v>
      </c>
      <c r="S487" s="99">
        <v>0</v>
      </c>
      <c r="T487" s="99">
        <v>0</v>
      </c>
      <c r="U487" s="99">
        <v>0</v>
      </c>
      <c r="V487" s="99">
        <v>0</v>
      </c>
      <c r="W487" s="100">
        <f t="shared" si="287"/>
        <v>53000</v>
      </c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</row>
    <row r="488" spans="2:35" s="41" customFormat="1" ht="12" hidden="1" customHeight="1" x14ac:dyDescent="0.2">
      <c r="B488" s="96" t="s">
        <v>748</v>
      </c>
      <c r="C488" s="109" t="s">
        <v>72</v>
      </c>
      <c r="D488" s="98"/>
      <c r="E488" s="99">
        <v>1566830.9</v>
      </c>
      <c r="F488" s="99">
        <f t="shared" si="269"/>
        <v>-952830.89999999991</v>
      </c>
      <c r="G488" s="99">
        <f t="shared" si="270"/>
        <v>614000</v>
      </c>
      <c r="H488" s="99">
        <f t="shared" ref="H488:U488" si="288">SUM(H489:H492)</f>
        <v>614000</v>
      </c>
      <c r="I488" s="99">
        <f t="shared" si="288"/>
        <v>0</v>
      </c>
      <c r="J488" s="99">
        <f t="shared" si="288"/>
        <v>0</v>
      </c>
      <c r="K488" s="99">
        <f t="shared" si="288"/>
        <v>0</v>
      </c>
      <c r="L488" s="99">
        <f t="shared" si="288"/>
        <v>0</v>
      </c>
      <c r="M488" s="99">
        <f t="shared" si="288"/>
        <v>0</v>
      </c>
      <c r="N488" s="99">
        <f t="shared" si="288"/>
        <v>0</v>
      </c>
      <c r="O488" s="99">
        <f t="shared" si="288"/>
        <v>0</v>
      </c>
      <c r="P488" s="99">
        <f t="shared" si="288"/>
        <v>0</v>
      </c>
      <c r="Q488" s="99">
        <f t="shared" si="288"/>
        <v>0</v>
      </c>
      <c r="R488" s="99">
        <f t="shared" si="288"/>
        <v>0</v>
      </c>
      <c r="S488" s="99">
        <f t="shared" si="288"/>
        <v>0</v>
      </c>
      <c r="T488" s="99">
        <f t="shared" si="288"/>
        <v>0</v>
      </c>
      <c r="U488" s="99">
        <f t="shared" si="288"/>
        <v>0</v>
      </c>
      <c r="V488" s="99">
        <f>SUM(V489:V492)</f>
        <v>0</v>
      </c>
      <c r="W488" s="100">
        <f>SUM(W489:W492)</f>
        <v>614000</v>
      </c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</row>
    <row r="489" spans="2:35" s="41" customFormat="1" hidden="1" x14ac:dyDescent="0.2">
      <c r="B489" s="111" t="s">
        <v>749</v>
      </c>
      <c r="C489" s="109" t="s">
        <v>750</v>
      </c>
      <c r="D489" s="98"/>
      <c r="E489" s="99">
        <v>129507.41</v>
      </c>
      <c r="F489" s="99">
        <f t="shared" si="269"/>
        <v>-129507.41</v>
      </c>
      <c r="G489" s="99">
        <f t="shared" si="270"/>
        <v>0</v>
      </c>
      <c r="H489" s="99">
        <v>0</v>
      </c>
      <c r="I489" s="99">
        <v>0</v>
      </c>
      <c r="J489" s="99">
        <v>0</v>
      </c>
      <c r="K489" s="99">
        <v>0</v>
      </c>
      <c r="L489" s="99">
        <v>0</v>
      </c>
      <c r="M489" s="99">
        <v>0</v>
      </c>
      <c r="N489" s="99">
        <v>0</v>
      </c>
      <c r="O489" s="99">
        <v>0</v>
      </c>
      <c r="P489" s="99">
        <v>0</v>
      </c>
      <c r="Q489" s="99">
        <v>0</v>
      </c>
      <c r="R489" s="99">
        <v>0</v>
      </c>
      <c r="S489" s="99">
        <v>0</v>
      </c>
      <c r="T489" s="99">
        <v>0</v>
      </c>
      <c r="U489" s="99">
        <v>0</v>
      </c>
      <c r="V489" s="99">
        <v>0</v>
      </c>
      <c r="W489" s="100">
        <f t="shared" ref="W489:W492" si="289">SUM(H489:V489)</f>
        <v>0</v>
      </c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</row>
    <row r="490" spans="2:35" s="41" customFormat="1" hidden="1" x14ac:dyDescent="0.2">
      <c r="B490" s="111" t="s">
        <v>751</v>
      </c>
      <c r="C490" s="109" t="s">
        <v>752</v>
      </c>
      <c r="D490" s="98"/>
      <c r="E490" s="99">
        <v>20100</v>
      </c>
      <c r="F490" s="99">
        <f t="shared" si="269"/>
        <v>-20100</v>
      </c>
      <c r="G490" s="99">
        <f t="shared" si="270"/>
        <v>0</v>
      </c>
      <c r="H490" s="99">
        <v>0</v>
      </c>
      <c r="I490" s="99">
        <v>0</v>
      </c>
      <c r="J490" s="99">
        <v>0</v>
      </c>
      <c r="K490" s="99">
        <v>0</v>
      </c>
      <c r="L490" s="99">
        <v>0</v>
      </c>
      <c r="M490" s="99">
        <v>0</v>
      </c>
      <c r="N490" s="99">
        <v>0</v>
      </c>
      <c r="O490" s="99">
        <v>0</v>
      </c>
      <c r="P490" s="99">
        <v>0</v>
      </c>
      <c r="Q490" s="99">
        <v>0</v>
      </c>
      <c r="R490" s="99">
        <v>0</v>
      </c>
      <c r="S490" s="99">
        <v>0</v>
      </c>
      <c r="T490" s="99">
        <v>0</v>
      </c>
      <c r="U490" s="99">
        <v>0</v>
      </c>
      <c r="V490" s="99">
        <v>0</v>
      </c>
      <c r="W490" s="100">
        <f t="shared" si="289"/>
        <v>0</v>
      </c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</row>
    <row r="491" spans="2:35" s="41" customFormat="1" hidden="1" x14ac:dyDescent="0.2">
      <c r="B491" s="111" t="s">
        <v>753</v>
      </c>
      <c r="C491" s="109" t="s">
        <v>745</v>
      </c>
      <c r="D491" s="98"/>
      <c r="E491" s="99">
        <v>0</v>
      </c>
      <c r="F491" s="99">
        <f t="shared" si="269"/>
        <v>401000</v>
      </c>
      <c r="G491" s="99">
        <f t="shared" si="270"/>
        <v>401000</v>
      </c>
      <c r="H491" s="99">
        <v>401000</v>
      </c>
      <c r="I491" s="99">
        <v>0</v>
      </c>
      <c r="J491" s="99">
        <v>0</v>
      </c>
      <c r="K491" s="99">
        <v>0</v>
      </c>
      <c r="L491" s="99">
        <v>0</v>
      </c>
      <c r="M491" s="99">
        <v>0</v>
      </c>
      <c r="N491" s="99">
        <v>0</v>
      </c>
      <c r="O491" s="99">
        <v>0</v>
      </c>
      <c r="P491" s="99">
        <v>0</v>
      </c>
      <c r="Q491" s="99">
        <v>0</v>
      </c>
      <c r="R491" s="99">
        <v>0</v>
      </c>
      <c r="S491" s="99">
        <v>0</v>
      </c>
      <c r="T491" s="99">
        <v>0</v>
      </c>
      <c r="U491" s="99">
        <v>0</v>
      </c>
      <c r="V491" s="99">
        <v>0</v>
      </c>
      <c r="W491" s="100">
        <f t="shared" si="289"/>
        <v>401000</v>
      </c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</row>
    <row r="492" spans="2:35" s="41" customFormat="1" hidden="1" x14ac:dyDescent="0.2">
      <c r="B492" s="111" t="s">
        <v>754</v>
      </c>
      <c r="C492" s="109" t="s">
        <v>747</v>
      </c>
      <c r="D492" s="98"/>
      <c r="E492" s="99">
        <v>0</v>
      </c>
      <c r="F492" s="99">
        <f t="shared" si="269"/>
        <v>213000</v>
      </c>
      <c r="G492" s="99">
        <f t="shared" si="270"/>
        <v>213000</v>
      </c>
      <c r="H492" s="99">
        <v>213000</v>
      </c>
      <c r="I492" s="99">
        <v>0</v>
      </c>
      <c r="J492" s="99">
        <v>0</v>
      </c>
      <c r="K492" s="99">
        <v>0</v>
      </c>
      <c r="L492" s="99">
        <v>0</v>
      </c>
      <c r="M492" s="99">
        <v>0</v>
      </c>
      <c r="N492" s="99">
        <v>0</v>
      </c>
      <c r="O492" s="99">
        <v>0</v>
      </c>
      <c r="P492" s="99">
        <v>0</v>
      </c>
      <c r="Q492" s="99">
        <v>0</v>
      </c>
      <c r="R492" s="99">
        <v>0</v>
      </c>
      <c r="S492" s="99">
        <v>0</v>
      </c>
      <c r="T492" s="99">
        <v>0</v>
      </c>
      <c r="U492" s="99">
        <v>0</v>
      </c>
      <c r="V492" s="99">
        <v>0</v>
      </c>
      <c r="W492" s="100">
        <f t="shared" si="289"/>
        <v>213000</v>
      </c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</row>
    <row r="493" spans="2:35" s="41" customFormat="1" ht="11.25" customHeight="1" x14ac:dyDescent="0.2">
      <c r="B493" s="96" t="s">
        <v>755</v>
      </c>
      <c r="C493" s="109" t="s">
        <v>756</v>
      </c>
      <c r="D493" s="98"/>
      <c r="E493" s="99">
        <v>1956912.82</v>
      </c>
      <c r="F493" s="99">
        <f t="shared" si="269"/>
        <v>7803587.1799999997</v>
      </c>
      <c r="G493" s="99">
        <f t="shared" si="270"/>
        <v>9760500</v>
      </c>
      <c r="H493" s="99">
        <f t="shared" ref="H493:W493" si="290">+H494+H515+H520</f>
        <v>5790000</v>
      </c>
      <c r="I493" s="99">
        <f t="shared" si="290"/>
        <v>0</v>
      </c>
      <c r="J493" s="99">
        <f t="shared" si="290"/>
        <v>3312000</v>
      </c>
      <c r="K493" s="99">
        <f t="shared" si="290"/>
        <v>0</v>
      </c>
      <c r="L493" s="99">
        <f t="shared" si="290"/>
        <v>0</v>
      </c>
      <c r="M493" s="99">
        <f t="shared" si="290"/>
        <v>0</v>
      </c>
      <c r="N493" s="99">
        <f t="shared" si="290"/>
        <v>90000</v>
      </c>
      <c r="O493" s="99">
        <f t="shared" si="290"/>
        <v>4000</v>
      </c>
      <c r="P493" s="99">
        <f t="shared" si="290"/>
        <v>3500</v>
      </c>
      <c r="Q493" s="99">
        <f t="shared" si="290"/>
        <v>561000</v>
      </c>
      <c r="R493" s="99">
        <f t="shared" si="290"/>
        <v>0</v>
      </c>
      <c r="S493" s="99">
        <f t="shared" si="290"/>
        <v>0</v>
      </c>
      <c r="T493" s="99">
        <f t="shared" si="290"/>
        <v>0</v>
      </c>
      <c r="U493" s="99">
        <f t="shared" si="290"/>
        <v>0</v>
      </c>
      <c r="V493" s="99">
        <f t="shared" si="290"/>
        <v>0</v>
      </c>
      <c r="W493" s="100">
        <f t="shared" si="290"/>
        <v>9760500</v>
      </c>
      <c r="X493" s="117">
        <v>813375</v>
      </c>
      <c r="Y493" s="117">
        <v>813375</v>
      </c>
      <c r="Z493" s="117">
        <v>813375</v>
      </c>
      <c r="AA493" s="117">
        <v>813375</v>
      </c>
      <c r="AB493" s="117">
        <v>813375</v>
      </c>
      <c r="AC493" s="117">
        <v>813375</v>
      </c>
      <c r="AD493" s="117">
        <v>813375</v>
      </c>
      <c r="AE493" s="117">
        <v>813375</v>
      </c>
      <c r="AF493" s="117">
        <v>813375</v>
      </c>
      <c r="AG493" s="117">
        <v>813375</v>
      </c>
      <c r="AH493" s="117">
        <v>813375</v>
      </c>
      <c r="AI493" s="117">
        <v>813375</v>
      </c>
    </row>
    <row r="494" spans="2:35" s="116" customFormat="1" ht="12" hidden="1" customHeight="1" x14ac:dyDescent="0.2">
      <c r="B494" s="103" t="s">
        <v>757</v>
      </c>
      <c r="C494" s="119" t="s">
        <v>758</v>
      </c>
      <c r="D494" s="105"/>
      <c r="E494" s="120">
        <v>1504016.82</v>
      </c>
      <c r="F494" s="120">
        <f t="shared" si="269"/>
        <v>8060483.1799999997</v>
      </c>
      <c r="G494" s="120">
        <f t="shared" si="270"/>
        <v>9564500</v>
      </c>
      <c r="H494" s="120">
        <f t="shared" ref="H494:U494" si="291">+H495+H505</f>
        <v>5762000</v>
      </c>
      <c r="I494" s="120">
        <f t="shared" si="291"/>
        <v>0</v>
      </c>
      <c r="J494" s="120">
        <f t="shared" si="291"/>
        <v>3312000</v>
      </c>
      <c r="K494" s="120">
        <f t="shared" si="291"/>
        <v>0</v>
      </c>
      <c r="L494" s="120">
        <f t="shared" si="291"/>
        <v>0</v>
      </c>
      <c r="M494" s="120">
        <f t="shared" si="291"/>
        <v>0</v>
      </c>
      <c r="N494" s="120">
        <f t="shared" si="291"/>
        <v>90000</v>
      </c>
      <c r="O494" s="120">
        <f t="shared" si="291"/>
        <v>4000</v>
      </c>
      <c r="P494" s="120">
        <f t="shared" si="291"/>
        <v>3500</v>
      </c>
      <c r="Q494" s="120">
        <f t="shared" si="291"/>
        <v>393000</v>
      </c>
      <c r="R494" s="120">
        <f t="shared" si="291"/>
        <v>0</v>
      </c>
      <c r="S494" s="120">
        <f t="shared" si="291"/>
        <v>0</v>
      </c>
      <c r="T494" s="120">
        <f t="shared" si="291"/>
        <v>0</v>
      </c>
      <c r="U494" s="120">
        <f t="shared" si="291"/>
        <v>0</v>
      </c>
      <c r="V494" s="120">
        <f>+V495+V505</f>
        <v>0</v>
      </c>
      <c r="W494" s="121">
        <f>+W495+W505</f>
        <v>9564500</v>
      </c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</row>
    <row r="495" spans="2:35" ht="12" hidden="1" customHeight="1" x14ac:dyDescent="0.2">
      <c r="B495" s="96" t="s">
        <v>759</v>
      </c>
      <c r="C495" s="122" t="s">
        <v>64</v>
      </c>
      <c r="D495" s="98"/>
      <c r="E495" s="123">
        <v>0</v>
      </c>
      <c r="F495" s="123">
        <f t="shared" si="269"/>
        <v>9144076.5700000003</v>
      </c>
      <c r="G495" s="123">
        <f t="shared" si="270"/>
        <v>9144076.5700000003</v>
      </c>
      <c r="H495" s="123">
        <f t="shared" ref="H495:R495" si="292">SUM(H496:H504)</f>
        <v>5395576.5700000003</v>
      </c>
      <c r="I495" s="123">
        <f t="shared" si="292"/>
        <v>0</v>
      </c>
      <c r="J495" s="123">
        <f t="shared" si="292"/>
        <v>3312000</v>
      </c>
      <c r="K495" s="123">
        <f t="shared" si="292"/>
        <v>0</v>
      </c>
      <c r="L495" s="123">
        <f t="shared" si="292"/>
        <v>0</v>
      </c>
      <c r="M495" s="123">
        <f t="shared" si="292"/>
        <v>0</v>
      </c>
      <c r="N495" s="123">
        <f t="shared" si="292"/>
        <v>79000</v>
      </c>
      <c r="O495" s="123">
        <f t="shared" si="292"/>
        <v>0</v>
      </c>
      <c r="P495" s="123">
        <f t="shared" si="292"/>
        <v>0</v>
      </c>
      <c r="Q495" s="123">
        <f t="shared" si="292"/>
        <v>357500</v>
      </c>
      <c r="R495" s="123">
        <f t="shared" si="292"/>
        <v>0</v>
      </c>
      <c r="S495" s="123">
        <f t="shared" ref="S495:U495" si="293">SUM(S496:S504)</f>
        <v>0</v>
      </c>
      <c r="T495" s="123">
        <f t="shared" si="293"/>
        <v>0</v>
      </c>
      <c r="U495" s="123">
        <f t="shared" si="293"/>
        <v>0</v>
      </c>
      <c r="V495" s="123">
        <f>SUM(V496:V504)</f>
        <v>0</v>
      </c>
      <c r="W495" s="124">
        <f>SUM(W496:W504)</f>
        <v>9144076.5700000003</v>
      </c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</row>
    <row r="496" spans="2:35" s="41" customFormat="1" ht="12" hidden="1" customHeight="1" x14ac:dyDescent="0.2">
      <c r="B496" s="111" t="s">
        <v>760</v>
      </c>
      <c r="C496" s="109" t="s">
        <v>761</v>
      </c>
      <c r="D496" s="98"/>
      <c r="E496" s="99">
        <v>0</v>
      </c>
      <c r="F496" s="99">
        <f t="shared" si="269"/>
        <v>49500</v>
      </c>
      <c r="G496" s="99">
        <f t="shared" si="270"/>
        <v>49500</v>
      </c>
      <c r="H496" s="99">
        <v>0</v>
      </c>
      <c r="I496" s="99">
        <v>0</v>
      </c>
      <c r="J496" s="99">
        <v>0</v>
      </c>
      <c r="K496" s="99">
        <v>0</v>
      </c>
      <c r="L496" s="99">
        <v>0</v>
      </c>
      <c r="M496" s="99">
        <v>0</v>
      </c>
      <c r="N496" s="99">
        <f>29500+20000</f>
        <v>49500</v>
      </c>
      <c r="O496" s="99">
        <v>0</v>
      </c>
      <c r="P496" s="99">
        <v>0</v>
      </c>
      <c r="Q496" s="99">
        <v>0</v>
      </c>
      <c r="R496" s="99">
        <v>0</v>
      </c>
      <c r="S496" s="99">
        <v>0</v>
      </c>
      <c r="T496" s="99">
        <v>0</v>
      </c>
      <c r="U496" s="99">
        <v>0</v>
      </c>
      <c r="V496" s="99">
        <v>0</v>
      </c>
      <c r="W496" s="100">
        <f t="shared" ref="W496:W504" si="294">SUM(H496:V496)</f>
        <v>49500</v>
      </c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</row>
    <row r="497" spans="2:35" s="41" customFormat="1" hidden="1" x14ac:dyDescent="0.2">
      <c r="B497" s="111" t="s">
        <v>762</v>
      </c>
      <c r="C497" s="109" t="s">
        <v>763</v>
      </c>
      <c r="D497" s="98"/>
      <c r="E497" s="99">
        <v>0</v>
      </c>
      <c r="F497" s="99">
        <f>+G497-E497</f>
        <v>10000</v>
      </c>
      <c r="G497" s="99">
        <f>+W497</f>
        <v>10000</v>
      </c>
      <c r="H497" s="99">
        <v>0</v>
      </c>
      <c r="I497" s="99">
        <v>0</v>
      </c>
      <c r="J497" s="99">
        <v>0</v>
      </c>
      <c r="K497" s="99">
        <v>0</v>
      </c>
      <c r="L497" s="99">
        <v>0</v>
      </c>
      <c r="M497" s="99">
        <v>0</v>
      </c>
      <c r="N497" s="99">
        <v>0</v>
      </c>
      <c r="O497" s="99">
        <v>0</v>
      </c>
      <c r="P497" s="99">
        <v>0</v>
      </c>
      <c r="Q497" s="99">
        <v>10000</v>
      </c>
      <c r="R497" s="99">
        <v>0</v>
      </c>
      <c r="S497" s="99">
        <v>0</v>
      </c>
      <c r="T497" s="99">
        <v>0</v>
      </c>
      <c r="U497" s="99">
        <v>0</v>
      </c>
      <c r="V497" s="99">
        <v>0</v>
      </c>
      <c r="W497" s="100">
        <f t="shared" si="294"/>
        <v>10000</v>
      </c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</row>
    <row r="498" spans="2:35" s="41" customFormat="1" hidden="1" x14ac:dyDescent="0.2">
      <c r="B498" s="111" t="s">
        <v>762</v>
      </c>
      <c r="C498" s="109" t="s">
        <v>764</v>
      </c>
      <c r="D498" s="98"/>
      <c r="E498" s="99">
        <v>0</v>
      </c>
      <c r="F498" s="99">
        <f>+G498-E498</f>
        <v>192000</v>
      </c>
      <c r="G498" s="99">
        <f>+W498</f>
        <v>192000</v>
      </c>
      <c r="H498" s="99">
        <f>92000+100000</f>
        <v>192000</v>
      </c>
      <c r="I498" s="99">
        <v>0</v>
      </c>
      <c r="J498" s="99">
        <v>0</v>
      </c>
      <c r="K498" s="99">
        <v>0</v>
      </c>
      <c r="L498" s="99">
        <v>0</v>
      </c>
      <c r="M498" s="99">
        <v>0</v>
      </c>
      <c r="N498" s="99">
        <v>0</v>
      </c>
      <c r="O498" s="99">
        <v>0</v>
      </c>
      <c r="P498" s="99">
        <v>0</v>
      </c>
      <c r="Q498" s="99">
        <v>0</v>
      </c>
      <c r="R498" s="99">
        <v>0</v>
      </c>
      <c r="S498" s="99">
        <v>0</v>
      </c>
      <c r="T498" s="99">
        <v>0</v>
      </c>
      <c r="U498" s="99">
        <v>0</v>
      </c>
      <c r="V498" s="99">
        <v>0</v>
      </c>
      <c r="W498" s="100">
        <f t="shared" si="294"/>
        <v>192000</v>
      </c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</row>
    <row r="499" spans="2:35" s="41" customFormat="1" ht="12" hidden="1" customHeight="1" x14ac:dyDescent="0.2">
      <c r="B499" s="111" t="s">
        <v>765</v>
      </c>
      <c r="C499" s="109" t="s">
        <v>766</v>
      </c>
      <c r="D499" s="98"/>
      <c r="E499" s="99">
        <v>0</v>
      </c>
      <c r="F499" s="99">
        <f t="shared" si="269"/>
        <v>50000</v>
      </c>
      <c r="G499" s="99">
        <f t="shared" si="270"/>
        <v>50000</v>
      </c>
      <c r="H499" s="99">
        <v>0</v>
      </c>
      <c r="I499" s="99">
        <v>0</v>
      </c>
      <c r="J499" s="99">
        <v>50000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v>0</v>
      </c>
      <c r="R499" s="99">
        <v>0</v>
      </c>
      <c r="S499" s="99">
        <v>0</v>
      </c>
      <c r="T499" s="99">
        <v>0</v>
      </c>
      <c r="U499" s="99">
        <v>0</v>
      </c>
      <c r="V499" s="99">
        <v>0</v>
      </c>
      <c r="W499" s="100">
        <f t="shared" si="294"/>
        <v>50000</v>
      </c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</row>
    <row r="500" spans="2:35" s="41" customFormat="1" hidden="1" x14ac:dyDescent="0.2">
      <c r="B500" s="111" t="s">
        <v>767</v>
      </c>
      <c r="C500" s="109" t="s">
        <v>768</v>
      </c>
      <c r="D500" s="98"/>
      <c r="E500" s="99">
        <v>576000</v>
      </c>
      <c r="F500" s="99">
        <f t="shared" si="269"/>
        <v>-160000</v>
      </c>
      <c r="G500" s="99">
        <f t="shared" si="270"/>
        <v>416000</v>
      </c>
      <c r="H500" s="99">
        <f>366000+50000</f>
        <v>416000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v>0</v>
      </c>
      <c r="R500" s="99">
        <v>0</v>
      </c>
      <c r="S500" s="99">
        <v>0</v>
      </c>
      <c r="T500" s="99">
        <v>0</v>
      </c>
      <c r="U500" s="99">
        <v>0</v>
      </c>
      <c r="V500" s="99">
        <v>0</v>
      </c>
      <c r="W500" s="100">
        <f t="shared" si="294"/>
        <v>416000</v>
      </c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</row>
    <row r="501" spans="2:35" s="41" customFormat="1" ht="12" hidden="1" customHeight="1" x14ac:dyDescent="0.2">
      <c r="B501" s="111" t="s">
        <v>769</v>
      </c>
      <c r="C501" s="109" t="s">
        <v>770</v>
      </c>
      <c r="D501" s="98"/>
      <c r="E501" s="99">
        <v>0</v>
      </c>
      <c r="F501" s="99">
        <f t="shared" si="269"/>
        <v>211000</v>
      </c>
      <c r="G501" s="99">
        <f t="shared" si="270"/>
        <v>211000</v>
      </c>
      <c r="H501" s="99">
        <f>111000+100000</f>
        <v>211000</v>
      </c>
      <c r="I501" s="99">
        <v>0</v>
      </c>
      <c r="J501" s="99">
        <v>0</v>
      </c>
      <c r="K501" s="99">
        <v>0</v>
      </c>
      <c r="L501" s="99"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v>0</v>
      </c>
      <c r="R501" s="99">
        <v>0</v>
      </c>
      <c r="S501" s="99">
        <v>0</v>
      </c>
      <c r="T501" s="99">
        <v>0</v>
      </c>
      <c r="U501" s="99">
        <v>0</v>
      </c>
      <c r="V501" s="99">
        <v>0</v>
      </c>
      <c r="W501" s="100">
        <f t="shared" si="294"/>
        <v>211000</v>
      </c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</row>
    <row r="502" spans="2:35" s="41" customFormat="1" hidden="1" x14ac:dyDescent="0.2">
      <c r="B502" s="111" t="s">
        <v>771</v>
      </c>
      <c r="C502" s="109" t="s">
        <v>772</v>
      </c>
      <c r="D502" s="98"/>
      <c r="E502" s="99">
        <v>15000</v>
      </c>
      <c r="F502" s="99">
        <f t="shared" si="269"/>
        <v>362000</v>
      </c>
      <c r="G502" s="99">
        <f t="shared" si="270"/>
        <v>377000</v>
      </c>
      <c r="H502" s="99">
        <v>0</v>
      </c>
      <c r="I502" s="99">
        <v>0</v>
      </c>
      <c r="J502" s="99">
        <v>0</v>
      </c>
      <c r="K502" s="99">
        <v>0</v>
      </c>
      <c r="L502" s="99">
        <v>0</v>
      </c>
      <c r="M502" s="99">
        <v>0</v>
      </c>
      <c r="N502" s="99">
        <v>29500</v>
      </c>
      <c r="O502" s="99">
        <v>0</v>
      </c>
      <c r="P502" s="99">
        <v>0</v>
      </c>
      <c r="Q502" s="99">
        <f>297500+50000</f>
        <v>347500</v>
      </c>
      <c r="R502" s="99">
        <v>0</v>
      </c>
      <c r="S502" s="99">
        <v>0</v>
      </c>
      <c r="T502" s="99">
        <v>0</v>
      </c>
      <c r="U502" s="99">
        <v>0</v>
      </c>
      <c r="V502" s="99">
        <v>0</v>
      </c>
      <c r="W502" s="100">
        <f t="shared" si="294"/>
        <v>377000</v>
      </c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</row>
    <row r="503" spans="2:35" s="41" customFormat="1" hidden="1" x14ac:dyDescent="0.2">
      <c r="B503" s="111" t="s">
        <v>773</v>
      </c>
      <c r="C503" s="109" t="s">
        <v>774</v>
      </c>
      <c r="D503" s="98"/>
      <c r="E503" s="99"/>
      <c r="F503" s="99"/>
      <c r="G503" s="99"/>
      <c r="H503" s="99">
        <f>40000+1142000</f>
        <v>1182000</v>
      </c>
      <c r="I503" s="99">
        <v>0</v>
      </c>
      <c r="J503" s="99">
        <f>2262000+1000000</f>
        <v>3262000</v>
      </c>
      <c r="K503" s="99">
        <v>0</v>
      </c>
      <c r="L503" s="99">
        <v>0</v>
      </c>
      <c r="M503" s="99">
        <v>0</v>
      </c>
      <c r="N503" s="99">
        <v>0</v>
      </c>
      <c r="O503" s="99">
        <v>0</v>
      </c>
      <c r="P503" s="99">
        <v>0</v>
      </c>
      <c r="Q503" s="99">
        <v>0</v>
      </c>
      <c r="R503" s="99">
        <v>0</v>
      </c>
      <c r="S503" s="99">
        <v>0</v>
      </c>
      <c r="T503" s="99">
        <v>0</v>
      </c>
      <c r="U503" s="99">
        <v>0</v>
      </c>
      <c r="V503" s="99">
        <v>0</v>
      </c>
      <c r="W503" s="100">
        <f t="shared" si="294"/>
        <v>4444000</v>
      </c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</row>
    <row r="504" spans="2:35" s="41" customFormat="1" ht="12" hidden="1" customHeight="1" x14ac:dyDescent="0.2">
      <c r="B504" s="111" t="s">
        <v>775</v>
      </c>
      <c r="C504" s="109" t="s">
        <v>776</v>
      </c>
      <c r="D504" s="98"/>
      <c r="E504" s="99">
        <v>0</v>
      </c>
      <c r="F504" s="99">
        <f t="shared" si="269"/>
        <v>3394576.57</v>
      </c>
      <c r="G504" s="99">
        <f t="shared" si="270"/>
        <v>3394576.57</v>
      </c>
      <c r="H504" s="99">
        <f>2109000+739576.57+46000+500000</f>
        <v>3394576.57</v>
      </c>
      <c r="I504" s="99">
        <v>0</v>
      </c>
      <c r="J504" s="99">
        <v>0</v>
      </c>
      <c r="K504" s="99">
        <v>0</v>
      </c>
      <c r="L504" s="99">
        <v>0</v>
      </c>
      <c r="M504" s="99">
        <v>0</v>
      </c>
      <c r="N504" s="99">
        <v>0</v>
      </c>
      <c r="O504" s="99">
        <v>0</v>
      </c>
      <c r="P504" s="99">
        <v>0</v>
      </c>
      <c r="Q504" s="99">
        <v>0</v>
      </c>
      <c r="R504" s="99">
        <v>0</v>
      </c>
      <c r="S504" s="99">
        <v>0</v>
      </c>
      <c r="T504" s="99">
        <v>0</v>
      </c>
      <c r="U504" s="99">
        <v>0</v>
      </c>
      <c r="V504" s="99">
        <v>0</v>
      </c>
      <c r="W504" s="100">
        <f t="shared" si="294"/>
        <v>3394576.57</v>
      </c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</row>
    <row r="505" spans="2:35" s="41" customFormat="1" ht="12" hidden="1" customHeight="1" x14ac:dyDescent="0.2">
      <c r="B505" s="96" t="s">
        <v>777</v>
      </c>
      <c r="C505" s="122" t="s">
        <v>72</v>
      </c>
      <c r="D505" s="98"/>
      <c r="E505" s="123">
        <v>1504016.82</v>
      </c>
      <c r="F505" s="123">
        <f t="shared" si="269"/>
        <v>-1083593.3900000001</v>
      </c>
      <c r="G505" s="123">
        <f t="shared" si="270"/>
        <v>420423.43000000005</v>
      </c>
      <c r="H505" s="123">
        <f t="shared" ref="H505:W505" si="295">SUM(H506:H514)</f>
        <v>366423.43000000005</v>
      </c>
      <c r="I505" s="123">
        <f t="shared" si="295"/>
        <v>0</v>
      </c>
      <c r="J505" s="123">
        <f t="shared" si="295"/>
        <v>0</v>
      </c>
      <c r="K505" s="123">
        <f t="shared" si="295"/>
        <v>0</v>
      </c>
      <c r="L505" s="123">
        <f t="shared" si="295"/>
        <v>0</v>
      </c>
      <c r="M505" s="123">
        <f t="shared" si="295"/>
        <v>0</v>
      </c>
      <c r="N505" s="123">
        <f t="shared" si="295"/>
        <v>11000</v>
      </c>
      <c r="O505" s="123">
        <f t="shared" si="295"/>
        <v>4000</v>
      </c>
      <c r="P505" s="123">
        <f t="shared" si="295"/>
        <v>3500</v>
      </c>
      <c r="Q505" s="123">
        <f t="shared" si="295"/>
        <v>35500</v>
      </c>
      <c r="R505" s="123">
        <f t="shared" si="295"/>
        <v>0</v>
      </c>
      <c r="S505" s="123">
        <f t="shared" si="295"/>
        <v>0</v>
      </c>
      <c r="T505" s="123">
        <f t="shared" si="295"/>
        <v>0</v>
      </c>
      <c r="U505" s="123">
        <f t="shared" si="295"/>
        <v>0</v>
      </c>
      <c r="V505" s="123">
        <f t="shared" si="295"/>
        <v>0</v>
      </c>
      <c r="W505" s="124">
        <f t="shared" si="295"/>
        <v>420423.43000000005</v>
      </c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</row>
    <row r="506" spans="2:35" s="41" customFormat="1" hidden="1" x14ac:dyDescent="0.2">
      <c r="B506" s="111" t="s">
        <v>778</v>
      </c>
      <c r="C506" s="109" t="s">
        <v>764</v>
      </c>
      <c r="D506" s="98"/>
      <c r="E506" s="99">
        <v>84143.93</v>
      </c>
      <c r="F506" s="99">
        <f t="shared" si="269"/>
        <v>-4143.929999999993</v>
      </c>
      <c r="G506" s="99">
        <f t="shared" si="270"/>
        <v>80000</v>
      </c>
      <c r="H506" s="99">
        <v>80000</v>
      </c>
      <c r="I506" s="99">
        <v>0</v>
      </c>
      <c r="J506" s="99">
        <v>0</v>
      </c>
      <c r="K506" s="99">
        <v>0</v>
      </c>
      <c r="L506" s="99">
        <v>0</v>
      </c>
      <c r="M506" s="99">
        <v>0</v>
      </c>
      <c r="N506" s="99">
        <v>0</v>
      </c>
      <c r="O506" s="99">
        <v>0</v>
      </c>
      <c r="P506" s="99">
        <v>0</v>
      </c>
      <c r="Q506" s="99">
        <v>0</v>
      </c>
      <c r="R506" s="99">
        <v>0</v>
      </c>
      <c r="S506" s="99">
        <v>0</v>
      </c>
      <c r="T506" s="99">
        <v>0</v>
      </c>
      <c r="U506" s="99">
        <v>0</v>
      </c>
      <c r="V506" s="99">
        <v>0</v>
      </c>
      <c r="W506" s="100">
        <f t="shared" ref="W506:W514" si="296">SUM(H506:V506)</f>
        <v>80000</v>
      </c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</row>
    <row r="507" spans="2:35" s="41" customFormat="1" hidden="1" x14ac:dyDescent="0.2">
      <c r="B507" s="111" t="s">
        <v>779</v>
      </c>
      <c r="C507" s="109" t="s">
        <v>761</v>
      </c>
      <c r="D507" s="98"/>
      <c r="E507" s="99">
        <v>135189.31</v>
      </c>
      <c r="F507" s="99">
        <f t="shared" si="269"/>
        <v>-135189.31</v>
      </c>
      <c r="G507" s="99">
        <f t="shared" si="270"/>
        <v>0</v>
      </c>
      <c r="H507" s="99">
        <v>0</v>
      </c>
      <c r="I507" s="99">
        <v>0</v>
      </c>
      <c r="J507" s="99">
        <v>0</v>
      </c>
      <c r="K507" s="99">
        <v>0</v>
      </c>
      <c r="L507" s="99">
        <v>0</v>
      </c>
      <c r="M507" s="99">
        <v>0</v>
      </c>
      <c r="N507" s="99">
        <v>0</v>
      </c>
      <c r="O507" s="99">
        <v>0</v>
      </c>
      <c r="P507" s="99">
        <v>0</v>
      </c>
      <c r="Q507" s="99">
        <v>0</v>
      </c>
      <c r="R507" s="99">
        <v>0</v>
      </c>
      <c r="S507" s="99">
        <v>0</v>
      </c>
      <c r="T507" s="99">
        <v>0</v>
      </c>
      <c r="U507" s="99">
        <v>0</v>
      </c>
      <c r="V507" s="99">
        <v>0</v>
      </c>
      <c r="W507" s="100">
        <f t="shared" si="296"/>
        <v>0</v>
      </c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</row>
    <row r="508" spans="2:35" s="41" customFormat="1" hidden="1" x14ac:dyDescent="0.2">
      <c r="B508" s="111" t="s">
        <v>780</v>
      </c>
      <c r="C508" s="109" t="s">
        <v>763</v>
      </c>
      <c r="D508" s="98"/>
      <c r="E508" s="99">
        <v>25000</v>
      </c>
      <c r="F508" s="99">
        <f t="shared" si="269"/>
        <v>-25000</v>
      </c>
      <c r="G508" s="99">
        <f t="shared" si="270"/>
        <v>0</v>
      </c>
      <c r="H508" s="99">
        <v>0</v>
      </c>
      <c r="I508" s="99">
        <v>0</v>
      </c>
      <c r="J508" s="99">
        <v>0</v>
      </c>
      <c r="K508" s="99">
        <v>0</v>
      </c>
      <c r="L508" s="99">
        <v>0</v>
      </c>
      <c r="M508" s="99">
        <v>0</v>
      </c>
      <c r="N508" s="99">
        <v>0</v>
      </c>
      <c r="O508" s="99">
        <v>0</v>
      </c>
      <c r="P508" s="99">
        <v>0</v>
      </c>
      <c r="Q508" s="99">
        <v>0</v>
      </c>
      <c r="R508" s="99">
        <v>0</v>
      </c>
      <c r="S508" s="99">
        <v>0</v>
      </c>
      <c r="T508" s="99">
        <v>0</v>
      </c>
      <c r="U508" s="99">
        <v>0</v>
      </c>
      <c r="V508" s="99">
        <v>0</v>
      </c>
      <c r="W508" s="100">
        <f t="shared" si="296"/>
        <v>0</v>
      </c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</row>
    <row r="509" spans="2:35" s="41" customFormat="1" hidden="1" x14ac:dyDescent="0.2">
      <c r="B509" s="111" t="s">
        <v>781</v>
      </c>
      <c r="C509" s="109" t="s">
        <v>766</v>
      </c>
      <c r="D509" s="98"/>
      <c r="E509" s="99">
        <v>65000</v>
      </c>
      <c r="F509" s="99">
        <f t="shared" si="269"/>
        <v>-65000</v>
      </c>
      <c r="G509" s="99">
        <f t="shared" si="270"/>
        <v>0</v>
      </c>
      <c r="H509" s="99">
        <v>0</v>
      </c>
      <c r="I509" s="99">
        <v>0</v>
      </c>
      <c r="J509" s="99">
        <v>0</v>
      </c>
      <c r="K509" s="99">
        <v>0</v>
      </c>
      <c r="L509" s="99">
        <v>0</v>
      </c>
      <c r="M509" s="99">
        <v>0</v>
      </c>
      <c r="N509" s="99">
        <v>0</v>
      </c>
      <c r="O509" s="99">
        <v>0</v>
      </c>
      <c r="P509" s="99">
        <v>0</v>
      </c>
      <c r="Q509" s="99">
        <v>0</v>
      </c>
      <c r="R509" s="99">
        <v>0</v>
      </c>
      <c r="S509" s="99">
        <v>0</v>
      </c>
      <c r="T509" s="99">
        <v>0</v>
      </c>
      <c r="U509" s="99">
        <v>0</v>
      </c>
      <c r="V509" s="99">
        <v>0</v>
      </c>
      <c r="W509" s="100">
        <f t="shared" si="296"/>
        <v>0</v>
      </c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</row>
    <row r="510" spans="2:35" s="41" customFormat="1" hidden="1" x14ac:dyDescent="0.2">
      <c r="B510" s="111" t="s">
        <v>767</v>
      </c>
      <c r="C510" s="109" t="s">
        <v>768</v>
      </c>
      <c r="D510" s="98"/>
      <c r="E510" s="99">
        <v>576000</v>
      </c>
      <c r="F510" s="99">
        <f t="shared" si="269"/>
        <v>-570000</v>
      </c>
      <c r="G510" s="99">
        <f t="shared" si="270"/>
        <v>6000</v>
      </c>
      <c r="H510" s="99">
        <v>6000</v>
      </c>
      <c r="I510" s="99">
        <v>0</v>
      </c>
      <c r="J510" s="99">
        <v>0</v>
      </c>
      <c r="K510" s="99">
        <v>0</v>
      </c>
      <c r="L510" s="99">
        <v>0</v>
      </c>
      <c r="M510" s="99">
        <v>0</v>
      </c>
      <c r="N510" s="99">
        <v>0</v>
      </c>
      <c r="O510" s="99">
        <v>0</v>
      </c>
      <c r="P510" s="99">
        <v>0</v>
      </c>
      <c r="Q510" s="99">
        <v>0</v>
      </c>
      <c r="R510" s="99">
        <v>0</v>
      </c>
      <c r="S510" s="99">
        <v>0</v>
      </c>
      <c r="T510" s="99">
        <v>0</v>
      </c>
      <c r="U510" s="99">
        <v>0</v>
      </c>
      <c r="V510" s="99">
        <v>0</v>
      </c>
      <c r="W510" s="100">
        <f t="shared" si="296"/>
        <v>6000</v>
      </c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</row>
    <row r="511" spans="2:35" s="41" customFormat="1" hidden="1" x14ac:dyDescent="0.2">
      <c r="B511" s="111" t="s">
        <v>782</v>
      </c>
      <c r="C511" s="109" t="s">
        <v>770</v>
      </c>
      <c r="D511" s="98"/>
      <c r="E511" s="99">
        <v>506520.89</v>
      </c>
      <c r="F511" s="99">
        <f t="shared" si="269"/>
        <v>-473520.89</v>
      </c>
      <c r="G511" s="99">
        <f t="shared" si="270"/>
        <v>33000</v>
      </c>
      <c r="H511" s="99">
        <v>33000</v>
      </c>
      <c r="I511" s="99">
        <v>0</v>
      </c>
      <c r="J511" s="99">
        <v>0</v>
      </c>
      <c r="K511" s="99">
        <v>0</v>
      </c>
      <c r="L511" s="99">
        <v>0</v>
      </c>
      <c r="M511" s="99">
        <v>0</v>
      </c>
      <c r="N511" s="99">
        <v>0</v>
      </c>
      <c r="O511" s="99">
        <v>0</v>
      </c>
      <c r="P511" s="99">
        <v>0</v>
      </c>
      <c r="Q511" s="99">
        <v>0</v>
      </c>
      <c r="R511" s="99">
        <v>0</v>
      </c>
      <c r="S511" s="99">
        <v>0</v>
      </c>
      <c r="T511" s="99">
        <v>0</v>
      </c>
      <c r="U511" s="99">
        <v>0</v>
      </c>
      <c r="V511" s="99">
        <v>0</v>
      </c>
      <c r="W511" s="100">
        <f t="shared" si="296"/>
        <v>33000</v>
      </c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</row>
    <row r="512" spans="2:35" s="41" customFormat="1" hidden="1" x14ac:dyDescent="0.2">
      <c r="B512" s="111" t="s">
        <v>783</v>
      </c>
      <c r="C512" s="109" t="s">
        <v>772</v>
      </c>
      <c r="D512" s="98"/>
      <c r="E512" s="99">
        <v>15000</v>
      </c>
      <c r="F512" s="99">
        <f t="shared" si="269"/>
        <v>39000</v>
      </c>
      <c r="G512" s="99">
        <f t="shared" si="270"/>
        <v>54000</v>
      </c>
      <c r="H512" s="99">
        <v>0</v>
      </c>
      <c r="I512" s="99">
        <v>0</v>
      </c>
      <c r="J512" s="99">
        <v>0</v>
      </c>
      <c r="K512" s="99">
        <v>0</v>
      </c>
      <c r="L512" s="99">
        <v>0</v>
      </c>
      <c r="M512" s="99">
        <v>0</v>
      </c>
      <c r="N512" s="99">
        <v>11000</v>
      </c>
      <c r="O512" s="99">
        <v>4000</v>
      </c>
      <c r="P512" s="99">
        <v>3500</v>
      </c>
      <c r="Q512" s="99">
        <v>35500</v>
      </c>
      <c r="R512" s="99">
        <v>0</v>
      </c>
      <c r="S512" s="99">
        <v>0</v>
      </c>
      <c r="T512" s="99">
        <v>0</v>
      </c>
      <c r="U512" s="99">
        <v>0</v>
      </c>
      <c r="V512" s="99">
        <v>0</v>
      </c>
      <c r="W512" s="100">
        <f t="shared" si="296"/>
        <v>54000</v>
      </c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</row>
    <row r="513" spans="2:35" s="41" customFormat="1" hidden="1" x14ac:dyDescent="0.2">
      <c r="B513" s="111" t="s">
        <v>784</v>
      </c>
      <c r="C513" s="109" t="s">
        <v>774</v>
      </c>
      <c r="D513" s="98"/>
      <c r="E513" s="99"/>
      <c r="F513" s="99"/>
      <c r="G513" s="99"/>
      <c r="H513" s="99">
        <v>0</v>
      </c>
      <c r="I513" s="99">
        <v>0</v>
      </c>
      <c r="J513" s="99">
        <v>0</v>
      </c>
      <c r="K513" s="99">
        <v>0</v>
      </c>
      <c r="L513" s="99">
        <v>0</v>
      </c>
      <c r="M513" s="99">
        <v>0</v>
      </c>
      <c r="N513" s="99">
        <v>0</v>
      </c>
      <c r="O513" s="99">
        <v>0</v>
      </c>
      <c r="P513" s="99">
        <v>0</v>
      </c>
      <c r="Q513" s="99">
        <v>0</v>
      </c>
      <c r="R513" s="99">
        <v>0</v>
      </c>
      <c r="S513" s="99">
        <v>0</v>
      </c>
      <c r="T513" s="99">
        <v>0</v>
      </c>
      <c r="U513" s="99">
        <v>0</v>
      </c>
      <c r="V513" s="99">
        <v>0</v>
      </c>
      <c r="W513" s="100">
        <f t="shared" si="296"/>
        <v>0</v>
      </c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</row>
    <row r="514" spans="2:35" s="41" customFormat="1" hidden="1" x14ac:dyDescent="0.2">
      <c r="B514" s="111" t="s">
        <v>785</v>
      </c>
      <c r="C514" s="109" t="s">
        <v>776</v>
      </c>
      <c r="D514" s="98"/>
      <c r="E514" s="99">
        <v>0</v>
      </c>
      <c r="F514" s="99">
        <f t="shared" si="269"/>
        <v>247423.43000000005</v>
      </c>
      <c r="G514" s="99">
        <f t="shared" si="270"/>
        <v>247423.43000000005</v>
      </c>
      <c r="H514" s="99">
        <f>1033000-739576.57-46000</f>
        <v>247423.43000000005</v>
      </c>
      <c r="I514" s="99">
        <v>0</v>
      </c>
      <c r="J514" s="99">
        <v>0</v>
      </c>
      <c r="K514" s="99">
        <v>0</v>
      </c>
      <c r="L514" s="99"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  <c r="S514" s="99">
        <v>0</v>
      </c>
      <c r="T514" s="99">
        <v>0</v>
      </c>
      <c r="U514" s="99">
        <v>0</v>
      </c>
      <c r="V514" s="99">
        <v>0</v>
      </c>
      <c r="W514" s="100">
        <f t="shared" si="296"/>
        <v>247423.43000000005</v>
      </c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</row>
    <row r="515" spans="2:35" s="116" customFormat="1" ht="12" hidden="1" customHeight="1" x14ac:dyDescent="0.2">
      <c r="B515" s="103" t="s">
        <v>786</v>
      </c>
      <c r="C515" s="119" t="s">
        <v>787</v>
      </c>
      <c r="D515" s="105"/>
      <c r="E515" s="120">
        <v>35000</v>
      </c>
      <c r="F515" s="120">
        <f t="shared" si="269"/>
        <v>69000</v>
      </c>
      <c r="G515" s="120">
        <f t="shared" si="270"/>
        <v>104000</v>
      </c>
      <c r="H515" s="120">
        <f t="shared" ref="H515:U515" si="297">+H516+H518</f>
        <v>0</v>
      </c>
      <c r="I515" s="120">
        <f t="shared" si="297"/>
        <v>0</v>
      </c>
      <c r="J515" s="120">
        <f t="shared" si="297"/>
        <v>0</v>
      </c>
      <c r="K515" s="120">
        <f t="shared" si="297"/>
        <v>0</v>
      </c>
      <c r="L515" s="120">
        <f t="shared" si="297"/>
        <v>0</v>
      </c>
      <c r="M515" s="120">
        <f t="shared" si="297"/>
        <v>0</v>
      </c>
      <c r="N515" s="120">
        <f t="shared" si="297"/>
        <v>0</v>
      </c>
      <c r="O515" s="120">
        <f t="shared" si="297"/>
        <v>0</v>
      </c>
      <c r="P515" s="120">
        <f t="shared" si="297"/>
        <v>0</v>
      </c>
      <c r="Q515" s="120">
        <f t="shared" si="297"/>
        <v>104000</v>
      </c>
      <c r="R515" s="120">
        <f t="shared" si="297"/>
        <v>0</v>
      </c>
      <c r="S515" s="120">
        <f t="shared" si="297"/>
        <v>0</v>
      </c>
      <c r="T515" s="120">
        <f t="shared" si="297"/>
        <v>0</v>
      </c>
      <c r="U515" s="120">
        <f t="shared" si="297"/>
        <v>0</v>
      </c>
      <c r="V515" s="120">
        <f>+V516+V518</f>
        <v>0</v>
      </c>
      <c r="W515" s="121">
        <f>+W516+W518</f>
        <v>104000</v>
      </c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</row>
    <row r="516" spans="2:35" ht="12" hidden="1" customHeight="1" x14ac:dyDescent="0.2">
      <c r="B516" s="96" t="s">
        <v>788</v>
      </c>
      <c r="C516" s="122" t="s">
        <v>64</v>
      </c>
      <c r="D516" s="98"/>
      <c r="E516" s="123">
        <v>35000</v>
      </c>
      <c r="F516" s="123">
        <f t="shared" si="269"/>
        <v>69000</v>
      </c>
      <c r="G516" s="123">
        <f t="shared" si="270"/>
        <v>104000</v>
      </c>
      <c r="H516" s="123">
        <f t="shared" ref="H516:U516" si="298">+H517</f>
        <v>0</v>
      </c>
      <c r="I516" s="123">
        <f t="shared" si="298"/>
        <v>0</v>
      </c>
      <c r="J516" s="123">
        <f t="shared" si="298"/>
        <v>0</v>
      </c>
      <c r="K516" s="123">
        <f t="shared" si="298"/>
        <v>0</v>
      </c>
      <c r="L516" s="123">
        <f t="shared" si="298"/>
        <v>0</v>
      </c>
      <c r="M516" s="123">
        <f t="shared" si="298"/>
        <v>0</v>
      </c>
      <c r="N516" s="123">
        <f t="shared" si="298"/>
        <v>0</v>
      </c>
      <c r="O516" s="123">
        <f t="shared" si="298"/>
        <v>0</v>
      </c>
      <c r="P516" s="123">
        <f t="shared" si="298"/>
        <v>0</v>
      </c>
      <c r="Q516" s="123">
        <f t="shared" si="298"/>
        <v>104000</v>
      </c>
      <c r="R516" s="123">
        <f t="shared" si="298"/>
        <v>0</v>
      </c>
      <c r="S516" s="123">
        <f t="shared" si="298"/>
        <v>0</v>
      </c>
      <c r="T516" s="123">
        <f t="shared" si="298"/>
        <v>0</v>
      </c>
      <c r="U516" s="123">
        <f t="shared" si="298"/>
        <v>0</v>
      </c>
      <c r="V516" s="123">
        <f>+V517</f>
        <v>0</v>
      </c>
      <c r="W516" s="124">
        <f>+W517</f>
        <v>104000</v>
      </c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</row>
    <row r="517" spans="2:35" s="41" customFormat="1" ht="12" hidden="1" customHeight="1" x14ac:dyDescent="0.2">
      <c r="B517" s="111" t="s">
        <v>789</v>
      </c>
      <c r="C517" s="109" t="s">
        <v>790</v>
      </c>
      <c r="D517" s="98"/>
      <c r="E517" s="99">
        <v>35000</v>
      </c>
      <c r="F517" s="99">
        <f t="shared" si="269"/>
        <v>69000</v>
      </c>
      <c r="G517" s="99">
        <f t="shared" si="270"/>
        <v>104000</v>
      </c>
      <c r="H517" s="99">
        <v>0</v>
      </c>
      <c r="I517" s="99">
        <v>0</v>
      </c>
      <c r="J517" s="99">
        <v>0</v>
      </c>
      <c r="K517" s="99">
        <v>0</v>
      </c>
      <c r="L517" s="99"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f>54000+50000</f>
        <v>104000</v>
      </c>
      <c r="R517" s="99">
        <v>0</v>
      </c>
      <c r="S517" s="99">
        <v>0</v>
      </c>
      <c r="T517" s="99">
        <v>0</v>
      </c>
      <c r="U517" s="99">
        <v>0</v>
      </c>
      <c r="V517" s="99">
        <v>0</v>
      </c>
      <c r="W517" s="100">
        <f>SUM(H517:V517)</f>
        <v>104000</v>
      </c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</row>
    <row r="518" spans="2:35" ht="12" hidden="1" customHeight="1" x14ac:dyDescent="0.2">
      <c r="B518" s="96" t="s">
        <v>791</v>
      </c>
      <c r="C518" s="122" t="s">
        <v>72</v>
      </c>
      <c r="D518" s="98"/>
      <c r="E518" s="123">
        <v>0</v>
      </c>
      <c r="F518" s="123">
        <f t="shared" si="269"/>
        <v>0</v>
      </c>
      <c r="G518" s="123">
        <f t="shared" si="270"/>
        <v>0</v>
      </c>
      <c r="H518" s="123">
        <f t="shared" ref="H518:U518" si="299">+H519</f>
        <v>0</v>
      </c>
      <c r="I518" s="123">
        <f t="shared" si="299"/>
        <v>0</v>
      </c>
      <c r="J518" s="123">
        <f t="shared" si="299"/>
        <v>0</v>
      </c>
      <c r="K518" s="123">
        <f t="shared" si="299"/>
        <v>0</v>
      </c>
      <c r="L518" s="123">
        <f t="shared" si="299"/>
        <v>0</v>
      </c>
      <c r="M518" s="123">
        <f t="shared" si="299"/>
        <v>0</v>
      </c>
      <c r="N518" s="123">
        <f t="shared" si="299"/>
        <v>0</v>
      </c>
      <c r="O518" s="123">
        <f t="shared" si="299"/>
        <v>0</v>
      </c>
      <c r="P518" s="123">
        <f t="shared" si="299"/>
        <v>0</v>
      </c>
      <c r="Q518" s="123">
        <f t="shared" si="299"/>
        <v>0</v>
      </c>
      <c r="R518" s="123">
        <f t="shared" si="299"/>
        <v>0</v>
      </c>
      <c r="S518" s="123">
        <f t="shared" si="299"/>
        <v>0</v>
      </c>
      <c r="T518" s="123">
        <f t="shared" si="299"/>
        <v>0</v>
      </c>
      <c r="U518" s="123">
        <f t="shared" si="299"/>
        <v>0</v>
      </c>
      <c r="V518" s="123">
        <f>+V519</f>
        <v>0</v>
      </c>
      <c r="W518" s="124">
        <f>+W519</f>
        <v>0</v>
      </c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</row>
    <row r="519" spans="2:35" hidden="1" x14ac:dyDescent="0.2">
      <c r="B519" s="111" t="s">
        <v>792</v>
      </c>
      <c r="C519" s="109" t="s">
        <v>790</v>
      </c>
      <c r="D519" s="98"/>
      <c r="E519" s="99">
        <v>0</v>
      </c>
      <c r="F519" s="99">
        <f t="shared" si="269"/>
        <v>0</v>
      </c>
      <c r="G519" s="99">
        <f t="shared" si="270"/>
        <v>0</v>
      </c>
      <c r="H519" s="99">
        <v>0</v>
      </c>
      <c r="I519" s="99">
        <v>0</v>
      </c>
      <c r="J519" s="99">
        <v>0</v>
      </c>
      <c r="K519" s="99">
        <v>0</v>
      </c>
      <c r="L519" s="99">
        <v>0</v>
      </c>
      <c r="M519" s="99">
        <v>0</v>
      </c>
      <c r="N519" s="99">
        <v>0</v>
      </c>
      <c r="O519" s="99">
        <v>0</v>
      </c>
      <c r="P519" s="99">
        <v>0</v>
      </c>
      <c r="Q519" s="99">
        <v>0</v>
      </c>
      <c r="R519" s="99">
        <v>0</v>
      </c>
      <c r="S519" s="99">
        <v>0</v>
      </c>
      <c r="T519" s="99">
        <v>0</v>
      </c>
      <c r="U519" s="99">
        <v>0</v>
      </c>
      <c r="V519" s="99">
        <v>0</v>
      </c>
      <c r="W519" s="100">
        <f>SUM(H519:V519)</f>
        <v>0</v>
      </c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</row>
    <row r="520" spans="2:35" s="116" customFormat="1" ht="12" hidden="1" customHeight="1" x14ac:dyDescent="0.2">
      <c r="B520" s="103" t="s">
        <v>793</v>
      </c>
      <c r="C520" s="119" t="s">
        <v>794</v>
      </c>
      <c r="D520" s="105"/>
      <c r="E520" s="120">
        <v>417896</v>
      </c>
      <c r="F520" s="120">
        <f t="shared" si="269"/>
        <v>-325896</v>
      </c>
      <c r="G520" s="120">
        <f t="shared" si="270"/>
        <v>92000</v>
      </c>
      <c r="H520" s="120">
        <f t="shared" ref="H520:U520" si="300">+H521+H523</f>
        <v>28000</v>
      </c>
      <c r="I520" s="120">
        <f t="shared" si="300"/>
        <v>0</v>
      </c>
      <c r="J520" s="120">
        <f t="shared" si="300"/>
        <v>0</v>
      </c>
      <c r="K520" s="120">
        <f t="shared" si="300"/>
        <v>0</v>
      </c>
      <c r="L520" s="120">
        <f t="shared" si="300"/>
        <v>0</v>
      </c>
      <c r="M520" s="120">
        <f t="shared" si="300"/>
        <v>0</v>
      </c>
      <c r="N520" s="120">
        <f t="shared" si="300"/>
        <v>0</v>
      </c>
      <c r="O520" s="120">
        <f t="shared" si="300"/>
        <v>0</v>
      </c>
      <c r="P520" s="120">
        <f t="shared" si="300"/>
        <v>0</v>
      </c>
      <c r="Q520" s="120">
        <f t="shared" si="300"/>
        <v>64000</v>
      </c>
      <c r="R520" s="120">
        <f t="shared" si="300"/>
        <v>0</v>
      </c>
      <c r="S520" s="120">
        <f t="shared" si="300"/>
        <v>0</v>
      </c>
      <c r="T520" s="120">
        <f t="shared" si="300"/>
        <v>0</v>
      </c>
      <c r="U520" s="120">
        <f t="shared" si="300"/>
        <v>0</v>
      </c>
      <c r="V520" s="120">
        <f>+V521+V523</f>
        <v>0</v>
      </c>
      <c r="W520" s="121">
        <f>+W521+W523</f>
        <v>92000</v>
      </c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</row>
    <row r="521" spans="2:35" ht="12" hidden="1" customHeight="1" x14ac:dyDescent="0.2">
      <c r="B521" s="96" t="s">
        <v>795</v>
      </c>
      <c r="C521" s="122" t="s">
        <v>64</v>
      </c>
      <c r="D521" s="98"/>
      <c r="E521" s="123">
        <v>56000</v>
      </c>
      <c r="F521" s="123">
        <f t="shared" si="269"/>
        <v>36000</v>
      </c>
      <c r="G521" s="123">
        <f t="shared" si="270"/>
        <v>92000</v>
      </c>
      <c r="H521" s="123">
        <f t="shared" ref="H521:U521" si="301">+H522</f>
        <v>28000</v>
      </c>
      <c r="I521" s="123">
        <f t="shared" si="301"/>
        <v>0</v>
      </c>
      <c r="J521" s="123">
        <f t="shared" si="301"/>
        <v>0</v>
      </c>
      <c r="K521" s="123">
        <f t="shared" si="301"/>
        <v>0</v>
      </c>
      <c r="L521" s="123">
        <f t="shared" si="301"/>
        <v>0</v>
      </c>
      <c r="M521" s="123">
        <f t="shared" si="301"/>
        <v>0</v>
      </c>
      <c r="N521" s="123">
        <f t="shared" si="301"/>
        <v>0</v>
      </c>
      <c r="O521" s="123">
        <f t="shared" si="301"/>
        <v>0</v>
      </c>
      <c r="P521" s="123">
        <f t="shared" si="301"/>
        <v>0</v>
      </c>
      <c r="Q521" s="123">
        <f t="shared" si="301"/>
        <v>64000</v>
      </c>
      <c r="R521" s="123">
        <f t="shared" si="301"/>
        <v>0</v>
      </c>
      <c r="S521" s="123">
        <f t="shared" si="301"/>
        <v>0</v>
      </c>
      <c r="T521" s="123">
        <f t="shared" si="301"/>
        <v>0</v>
      </c>
      <c r="U521" s="123">
        <f t="shared" si="301"/>
        <v>0</v>
      </c>
      <c r="V521" s="123">
        <f>+V522</f>
        <v>0</v>
      </c>
      <c r="W521" s="124">
        <f>+W522</f>
        <v>92000</v>
      </c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</row>
    <row r="522" spans="2:35" s="41" customFormat="1" ht="12" hidden="1" customHeight="1" x14ac:dyDescent="0.2">
      <c r="B522" s="111" t="s">
        <v>796</v>
      </c>
      <c r="C522" s="109" t="s">
        <v>797</v>
      </c>
      <c r="D522" s="98"/>
      <c r="E522" s="99">
        <v>56000</v>
      </c>
      <c r="F522" s="99">
        <f t="shared" ref="F522:F585" si="302">+G522-E522</f>
        <v>36000</v>
      </c>
      <c r="G522" s="99">
        <f t="shared" ref="G522:G585" si="303">+W522</f>
        <v>92000</v>
      </c>
      <c r="H522" s="99">
        <v>28000</v>
      </c>
      <c r="I522" s="99">
        <v>0</v>
      </c>
      <c r="J522" s="99">
        <v>0</v>
      </c>
      <c r="K522" s="99">
        <v>0</v>
      </c>
      <c r="L522" s="99">
        <v>0</v>
      </c>
      <c r="M522" s="99">
        <v>0</v>
      </c>
      <c r="N522" s="99">
        <v>0</v>
      </c>
      <c r="O522" s="99">
        <v>0</v>
      </c>
      <c r="P522" s="99">
        <v>0</v>
      </c>
      <c r="Q522" s="99">
        <f>14000+50000</f>
        <v>64000</v>
      </c>
      <c r="R522" s="99">
        <v>0</v>
      </c>
      <c r="S522" s="99">
        <v>0</v>
      </c>
      <c r="T522" s="99">
        <v>0</v>
      </c>
      <c r="U522" s="99">
        <v>0</v>
      </c>
      <c r="V522" s="99">
        <v>0</v>
      </c>
      <c r="W522" s="100">
        <f>SUM(H522:V522)</f>
        <v>92000</v>
      </c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</row>
    <row r="523" spans="2:35" ht="12" hidden="1" customHeight="1" x14ac:dyDescent="0.2">
      <c r="B523" s="96" t="s">
        <v>798</v>
      </c>
      <c r="C523" s="122" t="s">
        <v>72</v>
      </c>
      <c r="D523" s="98"/>
      <c r="E523" s="123">
        <v>361896</v>
      </c>
      <c r="F523" s="123">
        <f t="shared" si="302"/>
        <v>-361896</v>
      </c>
      <c r="G523" s="123">
        <f t="shared" si="303"/>
        <v>0</v>
      </c>
      <c r="H523" s="123">
        <f t="shared" ref="H523:U523" si="304">+H524</f>
        <v>0</v>
      </c>
      <c r="I523" s="123">
        <f t="shared" si="304"/>
        <v>0</v>
      </c>
      <c r="J523" s="123">
        <f t="shared" si="304"/>
        <v>0</v>
      </c>
      <c r="K523" s="123">
        <f t="shared" si="304"/>
        <v>0</v>
      </c>
      <c r="L523" s="123">
        <f t="shared" si="304"/>
        <v>0</v>
      </c>
      <c r="M523" s="123">
        <f t="shared" si="304"/>
        <v>0</v>
      </c>
      <c r="N523" s="123">
        <f t="shared" si="304"/>
        <v>0</v>
      </c>
      <c r="O523" s="123">
        <f t="shared" si="304"/>
        <v>0</v>
      </c>
      <c r="P523" s="123">
        <f t="shared" si="304"/>
        <v>0</v>
      </c>
      <c r="Q523" s="123">
        <f t="shared" si="304"/>
        <v>0</v>
      </c>
      <c r="R523" s="123">
        <f t="shared" si="304"/>
        <v>0</v>
      </c>
      <c r="S523" s="123">
        <f t="shared" si="304"/>
        <v>0</v>
      </c>
      <c r="T523" s="123">
        <f t="shared" si="304"/>
        <v>0</v>
      </c>
      <c r="U523" s="123">
        <f t="shared" si="304"/>
        <v>0</v>
      </c>
      <c r="V523" s="123">
        <f>+V524</f>
        <v>0</v>
      </c>
      <c r="W523" s="124">
        <f>+W524</f>
        <v>0</v>
      </c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</row>
    <row r="524" spans="2:35" hidden="1" x14ac:dyDescent="0.2">
      <c r="B524" s="111" t="s">
        <v>799</v>
      </c>
      <c r="C524" s="109" t="s">
        <v>797</v>
      </c>
      <c r="D524" s="98"/>
      <c r="E524" s="99">
        <v>361896</v>
      </c>
      <c r="F524" s="99">
        <f t="shared" si="302"/>
        <v>-361896</v>
      </c>
      <c r="G524" s="99">
        <f t="shared" si="303"/>
        <v>0</v>
      </c>
      <c r="H524" s="99">
        <v>0</v>
      </c>
      <c r="I524" s="99">
        <v>0</v>
      </c>
      <c r="J524" s="99">
        <v>0</v>
      </c>
      <c r="K524" s="99">
        <v>0</v>
      </c>
      <c r="L524" s="99">
        <v>0</v>
      </c>
      <c r="M524" s="99">
        <v>0</v>
      </c>
      <c r="N524" s="99">
        <v>0</v>
      </c>
      <c r="O524" s="99">
        <v>0</v>
      </c>
      <c r="P524" s="99">
        <v>0</v>
      </c>
      <c r="Q524" s="99">
        <v>0</v>
      </c>
      <c r="R524" s="99">
        <v>0</v>
      </c>
      <c r="S524" s="99">
        <v>0</v>
      </c>
      <c r="T524" s="99">
        <v>0</v>
      </c>
      <c r="U524" s="99">
        <v>0</v>
      </c>
      <c r="V524" s="99">
        <v>0</v>
      </c>
      <c r="W524" s="100">
        <f>SUM(H524:V524)</f>
        <v>0</v>
      </c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</row>
    <row r="525" spans="2:35" ht="12.75" customHeight="1" x14ac:dyDescent="0.2">
      <c r="B525" s="96" t="s">
        <v>800</v>
      </c>
      <c r="C525" s="122" t="s">
        <v>801</v>
      </c>
      <c r="D525" s="98"/>
      <c r="E525" s="123">
        <v>41727924.390000001</v>
      </c>
      <c r="F525" s="123">
        <f t="shared" si="302"/>
        <v>1293792.0600000024</v>
      </c>
      <c r="G525" s="123">
        <f t="shared" si="303"/>
        <v>43021716.450000003</v>
      </c>
      <c r="H525" s="123">
        <f t="shared" ref="H525:W525" si="305">+H526+H681+H1047+H1052</f>
        <v>13000</v>
      </c>
      <c r="I525" s="123">
        <f t="shared" si="305"/>
        <v>42030</v>
      </c>
      <c r="J525" s="123">
        <f t="shared" si="305"/>
        <v>0</v>
      </c>
      <c r="K525" s="123">
        <f t="shared" si="305"/>
        <v>4641</v>
      </c>
      <c r="L525" s="123">
        <f t="shared" si="305"/>
        <v>98900</v>
      </c>
      <c r="M525" s="123">
        <f t="shared" si="305"/>
        <v>41292897.410000004</v>
      </c>
      <c r="N525" s="123">
        <f t="shared" si="305"/>
        <v>16500</v>
      </c>
      <c r="O525" s="123">
        <f t="shared" si="305"/>
        <v>24000</v>
      </c>
      <c r="P525" s="123">
        <f t="shared" si="305"/>
        <v>0</v>
      </c>
      <c r="Q525" s="123">
        <f t="shared" si="305"/>
        <v>0</v>
      </c>
      <c r="R525" s="123">
        <f t="shared" si="305"/>
        <v>946000</v>
      </c>
      <c r="S525" s="123">
        <f t="shared" si="305"/>
        <v>0</v>
      </c>
      <c r="T525" s="123">
        <f t="shared" si="305"/>
        <v>25500</v>
      </c>
      <c r="U525" s="123">
        <f t="shared" si="305"/>
        <v>0</v>
      </c>
      <c r="V525" s="123">
        <f t="shared" si="305"/>
        <v>558248.04</v>
      </c>
      <c r="W525" s="124">
        <f t="shared" si="305"/>
        <v>43021716.450000003</v>
      </c>
      <c r="X525" s="101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</row>
    <row r="526" spans="2:35" ht="11.25" customHeight="1" x14ac:dyDescent="0.2">
      <c r="B526" s="91" t="s">
        <v>802</v>
      </c>
      <c r="C526" s="92" t="s">
        <v>803</v>
      </c>
      <c r="D526" s="133"/>
      <c r="E526" s="134">
        <v>1890593.85</v>
      </c>
      <c r="F526" s="134">
        <f t="shared" si="302"/>
        <v>-83274.810000000056</v>
      </c>
      <c r="G526" s="134">
        <f t="shared" si="303"/>
        <v>1807319.04</v>
      </c>
      <c r="H526" s="134">
        <f t="shared" ref="H526:W526" si="306">+H527+H623+H638+H655+H675</f>
        <v>13000</v>
      </c>
      <c r="I526" s="134">
        <f t="shared" si="306"/>
        <v>42030</v>
      </c>
      <c r="J526" s="134">
        <f t="shared" si="306"/>
        <v>0</v>
      </c>
      <c r="K526" s="134">
        <f t="shared" si="306"/>
        <v>4641</v>
      </c>
      <c r="L526" s="134">
        <f t="shared" si="306"/>
        <v>98900</v>
      </c>
      <c r="M526" s="134">
        <f t="shared" si="306"/>
        <v>78500</v>
      </c>
      <c r="N526" s="134">
        <f t="shared" si="306"/>
        <v>16500</v>
      </c>
      <c r="O526" s="134">
        <f t="shared" si="306"/>
        <v>24000</v>
      </c>
      <c r="P526" s="134">
        <f t="shared" si="306"/>
        <v>0</v>
      </c>
      <c r="Q526" s="134">
        <f t="shared" si="306"/>
        <v>0</v>
      </c>
      <c r="R526" s="134">
        <f t="shared" si="306"/>
        <v>946000</v>
      </c>
      <c r="S526" s="134">
        <f t="shared" si="306"/>
        <v>0</v>
      </c>
      <c r="T526" s="134">
        <f t="shared" si="306"/>
        <v>25500</v>
      </c>
      <c r="U526" s="134">
        <f t="shared" si="306"/>
        <v>0</v>
      </c>
      <c r="V526" s="134">
        <f t="shared" si="306"/>
        <v>558248.04</v>
      </c>
      <c r="W526" s="93">
        <f t="shared" si="306"/>
        <v>1807319.04</v>
      </c>
      <c r="X526" s="94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</row>
    <row r="527" spans="2:35" ht="11.25" customHeight="1" x14ac:dyDescent="0.2">
      <c r="B527" s="96" t="s">
        <v>804</v>
      </c>
      <c r="C527" s="109" t="s">
        <v>805</v>
      </c>
      <c r="D527" s="98"/>
      <c r="E527" s="99">
        <v>291000</v>
      </c>
      <c r="F527" s="99">
        <f t="shared" si="302"/>
        <v>-26929</v>
      </c>
      <c r="G527" s="99">
        <f t="shared" si="303"/>
        <v>264071</v>
      </c>
      <c r="H527" s="99">
        <f>+H528+H565+H616</f>
        <v>13000</v>
      </c>
      <c r="I527" s="99">
        <f t="shared" ref="I527:W527" si="307">+I528+I565+I616</f>
        <v>42030</v>
      </c>
      <c r="J527" s="99">
        <f t="shared" si="307"/>
        <v>0</v>
      </c>
      <c r="K527" s="99">
        <f t="shared" si="307"/>
        <v>4641</v>
      </c>
      <c r="L527" s="99">
        <f t="shared" si="307"/>
        <v>98900</v>
      </c>
      <c r="M527" s="99">
        <f t="shared" si="307"/>
        <v>0</v>
      </c>
      <c r="N527" s="99">
        <f t="shared" si="307"/>
        <v>16500</v>
      </c>
      <c r="O527" s="99">
        <f t="shared" si="307"/>
        <v>24000</v>
      </c>
      <c r="P527" s="99">
        <f t="shared" si="307"/>
        <v>0</v>
      </c>
      <c r="Q527" s="99">
        <f t="shared" si="307"/>
        <v>0</v>
      </c>
      <c r="R527" s="99">
        <f t="shared" si="307"/>
        <v>0</v>
      </c>
      <c r="S527" s="99">
        <f t="shared" si="307"/>
        <v>0</v>
      </c>
      <c r="T527" s="99">
        <f t="shared" si="307"/>
        <v>0</v>
      </c>
      <c r="U527" s="99">
        <f t="shared" si="307"/>
        <v>0</v>
      </c>
      <c r="V527" s="99">
        <f t="shared" si="307"/>
        <v>65000</v>
      </c>
      <c r="W527" s="100">
        <f t="shared" si="307"/>
        <v>264071</v>
      </c>
      <c r="X527" s="101">
        <v>22005.919999999998</v>
      </c>
      <c r="Y527" s="101">
        <v>22005.919999999998</v>
      </c>
      <c r="Z527" s="101">
        <v>22005.919999999998</v>
      </c>
      <c r="AA527" s="101">
        <v>22005.919999999998</v>
      </c>
      <c r="AB527" s="101">
        <v>22005.919999999998</v>
      </c>
      <c r="AC527" s="101">
        <v>22005.919999999998</v>
      </c>
      <c r="AD527" s="101">
        <v>22005.919999999998</v>
      </c>
      <c r="AE527" s="101">
        <v>22005.919999999998</v>
      </c>
      <c r="AF527" s="101">
        <v>22005.919999999998</v>
      </c>
      <c r="AG527" s="101">
        <v>22005.919999999998</v>
      </c>
      <c r="AH527" s="101">
        <v>22005.919999999998</v>
      </c>
      <c r="AI527" s="101">
        <f>22005.92-0.04</f>
        <v>22005.879999999997</v>
      </c>
    </row>
    <row r="528" spans="2:35" s="116" customFormat="1" ht="12" hidden="1" customHeight="1" x14ac:dyDescent="0.2">
      <c r="B528" s="103" t="s">
        <v>806</v>
      </c>
      <c r="C528" s="104" t="s">
        <v>807</v>
      </c>
      <c r="D528" s="105"/>
      <c r="E528" s="106">
        <v>45800</v>
      </c>
      <c r="F528" s="106">
        <f t="shared" si="302"/>
        <v>-41440</v>
      </c>
      <c r="G528" s="106">
        <f t="shared" si="303"/>
        <v>4360</v>
      </c>
      <c r="H528" s="106">
        <f t="shared" ref="H528:U528" si="308">+H529+H551</f>
        <v>0</v>
      </c>
      <c r="I528" s="106">
        <f t="shared" si="308"/>
        <v>4360</v>
      </c>
      <c r="J528" s="106">
        <f t="shared" si="308"/>
        <v>0</v>
      </c>
      <c r="K528" s="106">
        <f t="shared" si="308"/>
        <v>0</v>
      </c>
      <c r="L528" s="106">
        <f t="shared" si="308"/>
        <v>0</v>
      </c>
      <c r="M528" s="106">
        <f t="shared" si="308"/>
        <v>0</v>
      </c>
      <c r="N528" s="106">
        <f t="shared" si="308"/>
        <v>0</v>
      </c>
      <c r="O528" s="106">
        <f t="shared" si="308"/>
        <v>0</v>
      </c>
      <c r="P528" s="106">
        <f t="shared" si="308"/>
        <v>0</v>
      </c>
      <c r="Q528" s="106">
        <f t="shared" si="308"/>
        <v>0</v>
      </c>
      <c r="R528" s="106">
        <f t="shared" si="308"/>
        <v>0</v>
      </c>
      <c r="S528" s="106">
        <f t="shared" si="308"/>
        <v>0</v>
      </c>
      <c r="T528" s="106">
        <f t="shared" si="308"/>
        <v>0</v>
      </c>
      <c r="U528" s="106">
        <f t="shared" si="308"/>
        <v>0</v>
      </c>
      <c r="V528" s="106">
        <f>+V529+V551</f>
        <v>0</v>
      </c>
      <c r="W528" s="107">
        <f>+W529+W551</f>
        <v>4360</v>
      </c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</row>
    <row r="529" spans="2:35" ht="12" hidden="1" customHeight="1" x14ac:dyDescent="0.2">
      <c r="B529" s="96" t="s">
        <v>808</v>
      </c>
      <c r="C529" s="109" t="s">
        <v>64</v>
      </c>
      <c r="D529" s="98"/>
      <c r="E529" s="99">
        <v>45800</v>
      </c>
      <c r="F529" s="99">
        <f t="shared" si="302"/>
        <v>-41440</v>
      </c>
      <c r="G529" s="99">
        <f t="shared" si="303"/>
        <v>4360</v>
      </c>
      <c r="H529" s="99">
        <f t="shared" ref="H529:U529" si="309">+H530+H547</f>
        <v>0</v>
      </c>
      <c r="I529" s="99">
        <f t="shared" si="309"/>
        <v>4360</v>
      </c>
      <c r="J529" s="99">
        <f t="shared" si="309"/>
        <v>0</v>
      </c>
      <c r="K529" s="99">
        <f t="shared" si="309"/>
        <v>0</v>
      </c>
      <c r="L529" s="99">
        <f t="shared" si="309"/>
        <v>0</v>
      </c>
      <c r="M529" s="99">
        <f t="shared" si="309"/>
        <v>0</v>
      </c>
      <c r="N529" s="99">
        <f t="shared" si="309"/>
        <v>0</v>
      </c>
      <c r="O529" s="99">
        <f t="shared" si="309"/>
        <v>0</v>
      </c>
      <c r="P529" s="99">
        <f t="shared" si="309"/>
        <v>0</v>
      </c>
      <c r="Q529" s="99">
        <f t="shared" si="309"/>
        <v>0</v>
      </c>
      <c r="R529" s="99">
        <f t="shared" si="309"/>
        <v>0</v>
      </c>
      <c r="S529" s="99">
        <f t="shared" si="309"/>
        <v>0</v>
      </c>
      <c r="T529" s="99">
        <f t="shared" si="309"/>
        <v>0</v>
      </c>
      <c r="U529" s="99">
        <f t="shared" si="309"/>
        <v>0</v>
      </c>
      <c r="V529" s="99">
        <f>+V530+V547</f>
        <v>0</v>
      </c>
      <c r="W529" s="100">
        <f>+W530+W547</f>
        <v>4360</v>
      </c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</row>
    <row r="530" spans="2:35" ht="12" hidden="1" customHeight="1" x14ac:dyDescent="0.2">
      <c r="B530" s="96" t="s">
        <v>809</v>
      </c>
      <c r="C530" s="109" t="s">
        <v>810</v>
      </c>
      <c r="D530" s="98"/>
      <c r="E530" s="99">
        <v>0</v>
      </c>
      <c r="F530" s="99">
        <f t="shared" si="302"/>
        <v>4360</v>
      </c>
      <c r="G530" s="99">
        <f t="shared" si="303"/>
        <v>4360</v>
      </c>
      <c r="H530" s="99">
        <f t="shared" ref="H530:U530" si="310">+H531</f>
        <v>0</v>
      </c>
      <c r="I530" s="99">
        <f t="shared" si="310"/>
        <v>4360</v>
      </c>
      <c r="J530" s="99">
        <f t="shared" si="310"/>
        <v>0</v>
      </c>
      <c r="K530" s="99">
        <f t="shared" si="310"/>
        <v>0</v>
      </c>
      <c r="L530" s="99">
        <f t="shared" si="310"/>
        <v>0</v>
      </c>
      <c r="M530" s="99">
        <f t="shared" si="310"/>
        <v>0</v>
      </c>
      <c r="N530" s="99">
        <f t="shared" si="310"/>
        <v>0</v>
      </c>
      <c r="O530" s="99">
        <f t="shared" si="310"/>
        <v>0</v>
      </c>
      <c r="P530" s="99">
        <f t="shared" si="310"/>
        <v>0</v>
      </c>
      <c r="Q530" s="99">
        <f t="shared" si="310"/>
        <v>0</v>
      </c>
      <c r="R530" s="99">
        <f t="shared" si="310"/>
        <v>0</v>
      </c>
      <c r="S530" s="99">
        <f t="shared" si="310"/>
        <v>0</v>
      </c>
      <c r="T530" s="99">
        <f t="shared" si="310"/>
        <v>0</v>
      </c>
      <c r="U530" s="99">
        <f t="shared" si="310"/>
        <v>0</v>
      </c>
      <c r="V530" s="99">
        <f>+V531</f>
        <v>0</v>
      </c>
      <c r="W530" s="100">
        <f>+W531</f>
        <v>4360</v>
      </c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</row>
    <row r="531" spans="2:35" ht="12" hidden="1" customHeight="1" x14ac:dyDescent="0.2">
      <c r="B531" s="96" t="s">
        <v>811</v>
      </c>
      <c r="C531" s="109" t="s">
        <v>812</v>
      </c>
      <c r="D531" s="98"/>
      <c r="E531" s="99">
        <v>0</v>
      </c>
      <c r="F531" s="99">
        <f t="shared" si="302"/>
        <v>4360</v>
      </c>
      <c r="G531" s="99">
        <f t="shared" si="303"/>
        <v>4360</v>
      </c>
      <c r="H531" s="99">
        <f>SUM(H532:H546)</f>
        <v>0</v>
      </c>
      <c r="I531" s="99">
        <f t="shared" ref="I531:T531" si="311">SUM(I532:I546)</f>
        <v>4360</v>
      </c>
      <c r="J531" s="99">
        <f>SUM(J532:J546)</f>
        <v>0</v>
      </c>
      <c r="K531" s="99">
        <f t="shared" si="311"/>
        <v>0</v>
      </c>
      <c r="L531" s="99">
        <f t="shared" si="311"/>
        <v>0</v>
      </c>
      <c r="M531" s="99">
        <f t="shared" si="311"/>
        <v>0</v>
      </c>
      <c r="N531" s="99">
        <f t="shared" si="311"/>
        <v>0</v>
      </c>
      <c r="O531" s="99">
        <f t="shared" si="311"/>
        <v>0</v>
      </c>
      <c r="P531" s="99">
        <f t="shared" si="311"/>
        <v>0</v>
      </c>
      <c r="Q531" s="99">
        <f t="shared" si="311"/>
        <v>0</v>
      </c>
      <c r="R531" s="99">
        <f t="shared" si="311"/>
        <v>0</v>
      </c>
      <c r="S531" s="99">
        <f t="shared" si="311"/>
        <v>0</v>
      </c>
      <c r="T531" s="99">
        <f t="shared" si="311"/>
        <v>0</v>
      </c>
      <c r="U531" s="99">
        <f>SUM(U532:U546)</f>
        <v>0</v>
      </c>
      <c r="V531" s="99">
        <f>SUM(V532:V546)</f>
        <v>0</v>
      </c>
      <c r="W531" s="100">
        <f>SUM(W532:W546)</f>
        <v>4360</v>
      </c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</row>
    <row r="532" spans="2:35" s="41" customFormat="1" ht="12" hidden="1" customHeight="1" x14ac:dyDescent="0.2">
      <c r="B532" s="111" t="s">
        <v>813</v>
      </c>
      <c r="C532" s="109" t="s">
        <v>814</v>
      </c>
      <c r="D532" s="98"/>
      <c r="E532" s="99">
        <v>0</v>
      </c>
      <c r="F532" s="99">
        <f t="shared" si="302"/>
        <v>0</v>
      </c>
      <c r="G532" s="99">
        <f t="shared" si="303"/>
        <v>0</v>
      </c>
      <c r="H532" s="99">
        <v>0</v>
      </c>
      <c r="I532" s="99">
        <v>0</v>
      </c>
      <c r="J532" s="99">
        <v>0</v>
      </c>
      <c r="K532" s="99">
        <v>0</v>
      </c>
      <c r="L532" s="99">
        <v>0</v>
      </c>
      <c r="M532" s="99">
        <v>0</v>
      </c>
      <c r="N532" s="99">
        <v>0</v>
      </c>
      <c r="O532" s="99">
        <v>0</v>
      </c>
      <c r="P532" s="99">
        <v>0</v>
      </c>
      <c r="Q532" s="99">
        <v>0</v>
      </c>
      <c r="R532" s="99">
        <v>0</v>
      </c>
      <c r="S532" s="99">
        <v>0</v>
      </c>
      <c r="T532" s="99">
        <v>0</v>
      </c>
      <c r="U532" s="99">
        <v>0</v>
      </c>
      <c r="V532" s="99">
        <v>0</v>
      </c>
      <c r="W532" s="100">
        <f t="shared" ref="W532:W546" si="312">SUM(H532:V532)</f>
        <v>0</v>
      </c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</row>
    <row r="533" spans="2:35" s="41" customFormat="1" ht="12" hidden="1" customHeight="1" x14ac:dyDescent="0.2">
      <c r="B533" s="111" t="s">
        <v>815</v>
      </c>
      <c r="C533" s="109" t="s">
        <v>816</v>
      </c>
      <c r="D533" s="98"/>
      <c r="E533" s="99">
        <v>0</v>
      </c>
      <c r="F533" s="99">
        <f t="shared" si="302"/>
        <v>0</v>
      </c>
      <c r="G533" s="99">
        <f t="shared" si="303"/>
        <v>0</v>
      </c>
      <c r="H533" s="99">
        <v>0</v>
      </c>
      <c r="I533" s="99">
        <v>0</v>
      </c>
      <c r="J533" s="99">
        <v>0</v>
      </c>
      <c r="K533" s="99">
        <v>0</v>
      </c>
      <c r="L533" s="99">
        <v>0</v>
      </c>
      <c r="M533" s="99">
        <v>0</v>
      </c>
      <c r="N533" s="99">
        <v>0</v>
      </c>
      <c r="O533" s="99">
        <v>0</v>
      </c>
      <c r="P533" s="99">
        <v>0</v>
      </c>
      <c r="Q533" s="99">
        <v>0</v>
      </c>
      <c r="R533" s="99">
        <v>0</v>
      </c>
      <c r="S533" s="99">
        <v>0</v>
      </c>
      <c r="T533" s="99">
        <v>0</v>
      </c>
      <c r="U533" s="99">
        <v>0</v>
      </c>
      <c r="V533" s="99">
        <v>0</v>
      </c>
      <c r="W533" s="100">
        <f t="shared" si="312"/>
        <v>0</v>
      </c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</row>
    <row r="534" spans="2:35" s="41" customFormat="1" ht="12" hidden="1" customHeight="1" x14ac:dyDescent="0.2">
      <c r="B534" s="111" t="s">
        <v>817</v>
      </c>
      <c r="C534" s="109" t="s">
        <v>818</v>
      </c>
      <c r="D534" s="98"/>
      <c r="E534" s="99">
        <v>0</v>
      </c>
      <c r="F534" s="99">
        <f t="shared" si="302"/>
        <v>0</v>
      </c>
      <c r="G534" s="99">
        <f t="shared" si="303"/>
        <v>0</v>
      </c>
      <c r="H534" s="99">
        <v>0</v>
      </c>
      <c r="I534" s="99">
        <v>0</v>
      </c>
      <c r="J534" s="99">
        <v>0</v>
      </c>
      <c r="K534" s="99">
        <v>0</v>
      </c>
      <c r="L534" s="99">
        <v>0</v>
      </c>
      <c r="M534" s="99">
        <v>0</v>
      </c>
      <c r="N534" s="99">
        <v>0</v>
      </c>
      <c r="O534" s="99">
        <v>0</v>
      </c>
      <c r="P534" s="99">
        <v>0</v>
      </c>
      <c r="Q534" s="99">
        <v>0</v>
      </c>
      <c r="R534" s="99">
        <v>0</v>
      </c>
      <c r="S534" s="99">
        <v>0</v>
      </c>
      <c r="T534" s="99">
        <v>0</v>
      </c>
      <c r="U534" s="99">
        <v>0</v>
      </c>
      <c r="V534" s="99">
        <v>0</v>
      </c>
      <c r="W534" s="100">
        <f t="shared" si="312"/>
        <v>0</v>
      </c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</row>
    <row r="535" spans="2:35" s="41" customFormat="1" ht="12" hidden="1" customHeight="1" x14ac:dyDescent="0.2">
      <c r="B535" s="111" t="s">
        <v>819</v>
      </c>
      <c r="C535" s="109" t="s">
        <v>820</v>
      </c>
      <c r="D535" s="98"/>
      <c r="E535" s="99">
        <v>0</v>
      </c>
      <c r="F535" s="99">
        <f t="shared" si="302"/>
        <v>4360</v>
      </c>
      <c r="G535" s="99">
        <f t="shared" si="303"/>
        <v>4360</v>
      </c>
      <c r="H535" s="99">
        <v>0</v>
      </c>
      <c r="I535" s="99">
        <v>4360</v>
      </c>
      <c r="J535" s="99">
        <v>0</v>
      </c>
      <c r="K535" s="99">
        <v>0</v>
      </c>
      <c r="L535" s="99">
        <v>0</v>
      </c>
      <c r="M535" s="99">
        <v>0</v>
      </c>
      <c r="N535" s="99">
        <v>0</v>
      </c>
      <c r="O535" s="99">
        <v>0</v>
      </c>
      <c r="P535" s="99">
        <v>0</v>
      </c>
      <c r="Q535" s="99">
        <v>0</v>
      </c>
      <c r="R535" s="99">
        <v>0</v>
      </c>
      <c r="S535" s="99">
        <v>0</v>
      </c>
      <c r="T535" s="99">
        <v>0</v>
      </c>
      <c r="U535" s="99">
        <v>0</v>
      </c>
      <c r="V535" s="99">
        <v>0</v>
      </c>
      <c r="W535" s="100">
        <f t="shared" si="312"/>
        <v>4360</v>
      </c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</row>
    <row r="536" spans="2:35" s="41" customFormat="1" ht="12" hidden="1" customHeight="1" x14ac:dyDescent="0.2">
      <c r="B536" s="111" t="s">
        <v>821</v>
      </c>
      <c r="C536" s="109" t="s">
        <v>822</v>
      </c>
      <c r="D536" s="98"/>
      <c r="E536" s="99">
        <v>0</v>
      </c>
      <c r="F536" s="99">
        <f t="shared" si="302"/>
        <v>0</v>
      </c>
      <c r="G536" s="99">
        <f t="shared" si="303"/>
        <v>0</v>
      </c>
      <c r="H536" s="99">
        <v>0</v>
      </c>
      <c r="I536" s="99">
        <v>0</v>
      </c>
      <c r="J536" s="99">
        <v>0</v>
      </c>
      <c r="K536" s="99">
        <v>0</v>
      </c>
      <c r="L536" s="99">
        <v>0</v>
      </c>
      <c r="M536" s="99">
        <v>0</v>
      </c>
      <c r="N536" s="99">
        <v>0</v>
      </c>
      <c r="O536" s="99">
        <v>0</v>
      </c>
      <c r="P536" s="99">
        <v>0</v>
      </c>
      <c r="Q536" s="99">
        <v>0</v>
      </c>
      <c r="R536" s="99">
        <v>0</v>
      </c>
      <c r="S536" s="99">
        <v>0</v>
      </c>
      <c r="T536" s="99">
        <v>0</v>
      </c>
      <c r="U536" s="99">
        <v>0</v>
      </c>
      <c r="V536" s="99">
        <v>0</v>
      </c>
      <c r="W536" s="100">
        <f t="shared" si="312"/>
        <v>0</v>
      </c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</row>
    <row r="537" spans="2:35" s="41" customFormat="1" ht="12" hidden="1" customHeight="1" x14ac:dyDescent="0.2">
      <c r="B537" s="111" t="s">
        <v>823</v>
      </c>
      <c r="C537" s="109" t="s">
        <v>822</v>
      </c>
      <c r="D537" s="98"/>
      <c r="E537" s="99">
        <v>0</v>
      </c>
      <c r="F537" s="99">
        <f t="shared" si="302"/>
        <v>0</v>
      </c>
      <c r="G537" s="99">
        <f t="shared" si="303"/>
        <v>0</v>
      </c>
      <c r="H537" s="99">
        <v>0</v>
      </c>
      <c r="I537" s="99">
        <v>0</v>
      </c>
      <c r="J537" s="99">
        <v>0</v>
      </c>
      <c r="K537" s="99">
        <v>0</v>
      </c>
      <c r="L537" s="99">
        <v>0</v>
      </c>
      <c r="M537" s="99">
        <v>0</v>
      </c>
      <c r="N537" s="99">
        <v>0</v>
      </c>
      <c r="O537" s="99">
        <v>0</v>
      </c>
      <c r="P537" s="99">
        <v>0</v>
      </c>
      <c r="Q537" s="99">
        <v>0</v>
      </c>
      <c r="R537" s="99">
        <v>0</v>
      </c>
      <c r="S537" s="99">
        <v>0</v>
      </c>
      <c r="T537" s="99">
        <v>0</v>
      </c>
      <c r="U537" s="99">
        <v>0</v>
      </c>
      <c r="V537" s="99">
        <v>0</v>
      </c>
      <c r="W537" s="100">
        <f t="shared" si="312"/>
        <v>0</v>
      </c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</row>
    <row r="538" spans="2:35" s="41" customFormat="1" ht="12" hidden="1" customHeight="1" x14ac:dyDescent="0.2">
      <c r="B538" s="111" t="s">
        <v>824</v>
      </c>
      <c r="C538" s="109" t="s">
        <v>825</v>
      </c>
      <c r="D538" s="98"/>
      <c r="E538" s="99">
        <v>0</v>
      </c>
      <c r="F538" s="99">
        <f t="shared" si="302"/>
        <v>0</v>
      </c>
      <c r="G538" s="99">
        <f t="shared" si="303"/>
        <v>0</v>
      </c>
      <c r="H538" s="99">
        <v>0</v>
      </c>
      <c r="I538" s="99">
        <v>0</v>
      </c>
      <c r="J538" s="99">
        <v>0</v>
      </c>
      <c r="K538" s="99">
        <v>0</v>
      </c>
      <c r="L538" s="99">
        <v>0</v>
      </c>
      <c r="M538" s="99">
        <v>0</v>
      </c>
      <c r="N538" s="99">
        <v>0</v>
      </c>
      <c r="O538" s="99">
        <v>0</v>
      </c>
      <c r="P538" s="99">
        <v>0</v>
      </c>
      <c r="Q538" s="99">
        <v>0</v>
      </c>
      <c r="R538" s="99">
        <v>0</v>
      </c>
      <c r="S538" s="99">
        <v>0</v>
      </c>
      <c r="T538" s="99">
        <v>0</v>
      </c>
      <c r="U538" s="99">
        <v>0</v>
      </c>
      <c r="V538" s="99">
        <v>0</v>
      </c>
      <c r="W538" s="100">
        <f t="shared" si="312"/>
        <v>0</v>
      </c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</row>
    <row r="539" spans="2:35" s="41" customFormat="1" ht="12" hidden="1" customHeight="1" x14ac:dyDescent="0.2">
      <c r="B539" s="111" t="s">
        <v>826</v>
      </c>
      <c r="C539" s="109" t="s">
        <v>827</v>
      </c>
      <c r="D539" s="98"/>
      <c r="E539" s="99">
        <v>0</v>
      </c>
      <c r="F539" s="99">
        <f t="shared" si="302"/>
        <v>0</v>
      </c>
      <c r="G539" s="99">
        <f t="shared" si="303"/>
        <v>0</v>
      </c>
      <c r="H539" s="99">
        <v>0</v>
      </c>
      <c r="I539" s="99">
        <v>0</v>
      </c>
      <c r="J539" s="99">
        <v>0</v>
      </c>
      <c r="K539" s="99">
        <v>0</v>
      </c>
      <c r="L539" s="99">
        <v>0</v>
      </c>
      <c r="M539" s="99">
        <v>0</v>
      </c>
      <c r="N539" s="99">
        <v>0</v>
      </c>
      <c r="O539" s="99">
        <v>0</v>
      </c>
      <c r="P539" s="99">
        <v>0</v>
      </c>
      <c r="Q539" s="99">
        <v>0</v>
      </c>
      <c r="R539" s="99">
        <v>0</v>
      </c>
      <c r="S539" s="99">
        <v>0</v>
      </c>
      <c r="T539" s="99">
        <v>0</v>
      </c>
      <c r="U539" s="99">
        <v>0</v>
      </c>
      <c r="V539" s="99">
        <v>0</v>
      </c>
      <c r="W539" s="100">
        <f t="shared" si="312"/>
        <v>0</v>
      </c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</row>
    <row r="540" spans="2:35" s="41" customFormat="1" ht="12" hidden="1" customHeight="1" x14ac:dyDescent="0.2">
      <c r="B540" s="111" t="s">
        <v>828</v>
      </c>
      <c r="C540" s="109" t="s">
        <v>827</v>
      </c>
      <c r="D540" s="98"/>
      <c r="E540" s="99">
        <v>0</v>
      </c>
      <c r="F540" s="99">
        <f t="shared" si="302"/>
        <v>0</v>
      </c>
      <c r="G540" s="99">
        <f t="shared" si="303"/>
        <v>0</v>
      </c>
      <c r="H540" s="99">
        <v>0</v>
      </c>
      <c r="I540" s="99">
        <v>0</v>
      </c>
      <c r="J540" s="99">
        <v>0</v>
      </c>
      <c r="K540" s="99">
        <v>0</v>
      </c>
      <c r="L540" s="99">
        <v>0</v>
      </c>
      <c r="M540" s="99">
        <v>0</v>
      </c>
      <c r="N540" s="99">
        <v>0</v>
      </c>
      <c r="O540" s="99">
        <v>0</v>
      </c>
      <c r="P540" s="99">
        <v>0</v>
      </c>
      <c r="Q540" s="99">
        <v>0</v>
      </c>
      <c r="R540" s="99">
        <v>0</v>
      </c>
      <c r="S540" s="99">
        <v>0</v>
      </c>
      <c r="T540" s="99">
        <v>0</v>
      </c>
      <c r="U540" s="99">
        <v>0</v>
      </c>
      <c r="V540" s="99">
        <v>0</v>
      </c>
      <c r="W540" s="100">
        <f t="shared" si="312"/>
        <v>0</v>
      </c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</row>
    <row r="541" spans="2:35" s="41" customFormat="1" ht="12" hidden="1" customHeight="1" x14ac:dyDescent="0.2">
      <c r="B541" s="111" t="s">
        <v>829</v>
      </c>
      <c r="C541" s="109" t="s">
        <v>830</v>
      </c>
      <c r="D541" s="98"/>
      <c r="E541" s="99">
        <v>0</v>
      </c>
      <c r="F541" s="99">
        <f t="shared" si="302"/>
        <v>0</v>
      </c>
      <c r="G541" s="99">
        <f t="shared" si="303"/>
        <v>0</v>
      </c>
      <c r="H541" s="99">
        <v>0</v>
      </c>
      <c r="I541" s="99">
        <v>0</v>
      </c>
      <c r="J541" s="99">
        <v>0</v>
      </c>
      <c r="K541" s="99">
        <v>0</v>
      </c>
      <c r="L541" s="99">
        <v>0</v>
      </c>
      <c r="M541" s="99">
        <v>0</v>
      </c>
      <c r="N541" s="99">
        <v>0</v>
      </c>
      <c r="O541" s="99">
        <v>0</v>
      </c>
      <c r="P541" s="99">
        <v>0</v>
      </c>
      <c r="Q541" s="99">
        <v>0</v>
      </c>
      <c r="R541" s="99">
        <v>0</v>
      </c>
      <c r="S541" s="99">
        <v>0</v>
      </c>
      <c r="T541" s="99">
        <v>0</v>
      </c>
      <c r="U541" s="99">
        <v>0</v>
      </c>
      <c r="V541" s="99">
        <v>0</v>
      </c>
      <c r="W541" s="100">
        <f t="shared" si="312"/>
        <v>0</v>
      </c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  <c r="AI541" s="113"/>
    </row>
    <row r="542" spans="2:35" s="41" customFormat="1" ht="12" hidden="1" customHeight="1" x14ac:dyDescent="0.2">
      <c r="B542" s="111" t="s">
        <v>831</v>
      </c>
      <c r="C542" s="109" t="s">
        <v>832</v>
      </c>
      <c r="D542" s="98"/>
      <c r="E542" s="99">
        <v>0</v>
      </c>
      <c r="F542" s="99">
        <f t="shared" si="302"/>
        <v>0</v>
      </c>
      <c r="G542" s="99">
        <f t="shared" si="303"/>
        <v>0</v>
      </c>
      <c r="H542" s="99">
        <v>0</v>
      </c>
      <c r="I542" s="99">
        <v>0</v>
      </c>
      <c r="J542" s="99">
        <v>0</v>
      </c>
      <c r="K542" s="99">
        <v>0</v>
      </c>
      <c r="L542" s="99">
        <v>0</v>
      </c>
      <c r="M542" s="99">
        <v>0</v>
      </c>
      <c r="N542" s="99">
        <v>0</v>
      </c>
      <c r="O542" s="99">
        <v>0</v>
      </c>
      <c r="P542" s="99">
        <v>0</v>
      </c>
      <c r="Q542" s="99">
        <v>0</v>
      </c>
      <c r="R542" s="99">
        <v>0</v>
      </c>
      <c r="S542" s="99">
        <v>0</v>
      </c>
      <c r="T542" s="99">
        <v>0</v>
      </c>
      <c r="U542" s="99">
        <v>0</v>
      </c>
      <c r="V542" s="99">
        <v>0</v>
      </c>
      <c r="W542" s="100">
        <f t="shared" si="312"/>
        <v>0</v>
      </c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  <c r="AI542" s="113"/>
    </row>
    <row r="543" spans="2:35" s="41" customFormat="1" ht="12" hidden="1" customHeight="1" x14ac:dyDescent="0.2">
      <c r="B543" s="111" t="s">
        <v>833</v>
      </c>
      <c r="C543" s="109" t="s">
        <v>832</v>
      </c>
      <c r="D543" s="98"/>
      <c r="E543" s="99">
        <v>0</v>
      </c>
      <c r="F543" s="99">
        <f t="shared" si="302"/>
        <v>0</v>
      </c>
      <c r="G543" s="99">
        <f t="shared" si="303"/>
        <v>0</v>
      </c>
      <c r="H543" s="99">
        <v>0</v>
      </c>
      <c r="I543" s="99">
        <v>0</v>
      </c>
      <c r="J543" s="99">
        <v>0</v>
      </c>
      <c r="K543" s="99">
        <v>0</v>
      </c>
      <c r="L543" s="99">
        <v>0</v>
      </c>
      <c r="M543" s="99">
        <v>0</v>
      </c>
      <c r="N543" s="99">
        <v>0</v>
      </c>
      <c r="O543" s="99">
        <v>0</v>
      </c>
      <c r="P543" s="99">
        <v>0</v>
      </c>
      <c r="Q543" s="99">
        <v>0</v>
      </c>
      <c r="R543" s="99">
        <v>0</v>
      </c>
      <c r="S543" s="99">
        <v>0</v>
      </c>
      <c r="T543" s="99">
        <v>0</v>
      </c>
      <c r="U543" s="99">
        <v>0</v>
      </c>
      <c r="V543" s="99">
        <v>0</v>
      </c>
      <c r="W543" s="100">
        <f t="shared" si="312"/>
        <v>0</v>
      </c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</row>
    <row r="544" spans="2:35" s="41" customFormat="1" ht="12" hidden="1" customHeight="1" x14ac:dyDescent="0.2">
      <c r="B544" s="111" t="s">
        <v>834</v>
      </c>
      <c r="C544" s="109" t="s">
        <v>832</v>
      </c>
      <c r="D544" s="98"/>
      <c r="E544" s="99">
        <v>0</v>
      </c>
      <c r="F544" s="99">
        <f t="shared" si="302"/>
        <v>0</v>
      </c>
      <c r="G544" s="99">
        <f t="shared" si="303"/>
        <v>0</v>
      </c>
      <c r="H544" s="99">
        <v>0</v>
      </c>
      <c r="I544" s="99">
        <v>0</v>
      </c>
      <c r="J544" s="99">
        <v>0</v>
      </c>
      <c r="K544" s="99">
        <v>0</v>
      </c>
      <c r="L544" s="99">
        <v>0</v>
      </c>
      <c r="M544" s="99">
        <v>0</v>
      </c>
      <c r="N544" s="99">
        <v>0</v>
      </c>
      <c r="O544" s="99">
        <v>0</v>
      </c>
      <c r="P544" s="99">
        <v>0</v>
      </c>
      <c r="Q544" s="99">
        <v>0</v>
      </c>
      <c r="R544" s="99">
        <v>0</v>
      </c>
      <c r="S544" s="99">
        <v>0</v>
      </c>
      <c r="T544" s="99">
        <v>0</v>
      </c>
      <c r="U544" s="99">
        <v>0</v>
      </c>
      <c r="V544" s="99">
        <v>0</v>
      </c>
      <c r="W544" s="100">
        <f t="shared" si="312"/>
        <v>0</v>
      </c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</row>
    <row r="545" spans="2:35" s="41" customFormat="1" ht="12" hidden="1" customHeight="1" x14ac:dyDescent="0.2">
      <c r="B545" s="111" t="s">
        <v>835</v>
      </c>
      <c r="C545" s="109" t="s">
        <v>836</v>
      </c>
      <c r="D545" s="98"/>
      <c r="E545" s="99">
        <v>0</v>
      </c>
      <c r="F545" s="99">
        <f t="shared" si="302"/>
        <v>0</v>
      </c>
      <c r="G545" s="99">
        <f t="shared" si="303"/>
        <v>0</v>
      </c>
      <c r="H545" s="99">
        <v>0</v>
      </c>
      <c r="I545" s="99">
        <v>0</v>
      </c>
      <c r="J545" s="99">
        <v>0</v>
      </c>
      <c r="K545" s="99">
        <v>0</v>
      </c>
      <c r="L545" s="99">
        <v>0</v>
      </c>
      <c r="M545" s="99">
        <v>0</v>
      </c>
      <c r="N545" s="99">
        <v>0</v>
      </c>
      <c r="O545" s="99">
        <v>0</v>
      </c>
      <c r="P545" s="99">
        <v>0</v>
      </c>
      <c r="Q545" s="99">
        <v>0</v>
      </c>
      <c r="R545" s="99">
        <v>0</v>
      </c>
      <c r="S545" s="99">
        <v>0</v>
      </c>
      <c r="T545" s="99">
        <v>0</v>
      </c>
      <c r="U545" s="99">
        <v>0</v>
      </c>
      <c r="V545" s="99">
        <v>0</v>
      </c>
      <c r="W545" s="100">
        <f t="shared" si="312"/>
        <v>0</v>
      </c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</row>
    <row r="546" spans="2:35" s="41" customFormat="1" ht="12" hidden="1" customHeight="1" x14ac:dyDescent="0.2">
      <c r="B546" s="111" t="s">
        <v>837</v>
      </c>
      <c r="C546" s="109" t="s">
        <v>838</v>
      </c>
      <c r="D546" s="98"/>
      <c r="E546" s="99">
        <v>0</v>
      </c>
      <c r="F546" s="99">
        <f t="shared" si="302"/>
        <v>0</v>
      </c>
      <c r="G546" s="99">
        <f t="shared" si="303"/>
        <v>0</v>
      </c>
      <c r="H546" s="99">
        <v>0</v>
      </c>
      <c r="I546" s="99">
        <v>0</v>
      </c>
      <c r="J546" s="99">
        <v>0</v>
      </c>
      <c r="K546" s="99">
        <v>0</v>
      </c>
      <c r="L546" s="99">
        <v>0</v>
      </c>
      <c r="M546" s="99">
        <v>0</v>
      </c>
      <c r="N546" s="99">
        <v>0</v>
      </c>
      <c r="O546" s="99">
        <v>0</v>
      </c>
      <c r="P546" s="99">
        <v>0</v>
      </c>
      <c r="Q546" s="99">
        <v>0</v>
      </c>
      <c r="R546" s="99">
        <v>0</v>
      </c>
      <c r="S546" s="99">
        <v>0</v>
      </c>
      <c r="T546" s="99">
        <v>0</v>
      </c>
      <c r="U546" s="99">
        <v>0</v>
      </c>
      <c r="V546" s="99">
        <v>0</v>
      </c>
      <c r="W546" s="100">
        <f t="shared" si="312"/>
        <v>0</v>
      </c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</row>
    <row r="547" spans="2:35" s="41" customFormat="1" ht="12" hidden="1" customHeight="1" x14ac:dyDescent="0.2">
      <c r="B547" s="96" t="s">
        <v>839</v>
      </c>
      <c r="C547" s="109" t="s">
        <v>840</v>
      </c>
      <c r="D547" s="98"/>
      <c r="E547" s="99">
        <v>45800</v>
      </c>
      <c r="F547" s="99">
        <f t="shared" si="302"/>
        <v>-45800</v>
      </c>
      <c r="G547" s="99">
        <f t="shared" si="303"/>
        <v>0</v>
      </c>
      <c r="H547" s="99">
        <f t="shared" ref="H547:U547" si="313">+H548</f>
        <v>0</v>
      </c>
      <c r="I547" s="99">
        <f t="shared" si="313"/>
        <v>0</v>
      </c>
      <c r="J547" s="99">
        <f t="shared" si="313"/>
        <v>0</v>
      </c>
      <c r="K547" s="99">
        <f t="shared" si="313"/>
        <v>0</v>
      </c>
      <c r="L547" s="99">
        <f t="shared" si="313"/>
        <v>0</v>
      </c>
      <c r="M547" s="99">
        <f t="shared" si="313"/>
        <v>0</v>
      </c>
      <c r="N547" s="99">
        <f t="shared" si="313"/>
        <v>0</v>
      </c>
      <c r="O547" s="99">
        <f t="shared" si="313"/>
        <v>0</v>
      </c>
      <c r="P547" s="99">
        <f t="shared" si="313"/>
        <v>0</v>
      </c>
      <c r="Q547" s="99">
        <f t="shared" si="313"/>
        <v>0</v>
      </c>
      <c r="R547" s="99">
        <f t="shared" si="313"/>
        <v>0</v>
      </c>
      <c r="S547" s="99">
        <f t="shared" si="313"/>
        <v>0</v>
      </c>
      <c r="T547" s="99">
        <f t="shared" si="313"/>
        <v>0</v>
      </c>
      <c r="U547" s="99">
        <f t="shared" si="313"/>
        <v>0</v>
      </c>
      <c r="V547" s="99">
        <f>+V548</f>
        <v>0</v>
      </c>
      <c r="W547" s="100">
        <f>+W548</f>
        <v>0</v>
      </c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</row>
    <row r="548" spans="2:35" s="41" customFormat="1" ht="12" hidden="1" customHeight="1" x14ac:dyDescent="0.2">
      <c r="B548" s="96" t="s">
        <v>841</v>
      </c>
      <c r="C548" s="109" t="s">
        <v>842</v>
      </c>
      <c r="D548" s="98"/>
      <c r="E548" s="99">
        <v>45800</v>
      </c>
      <c r="F548" s="99">
        <f t="shared" si="302"/>
        <v>-45800</v>
      </c>
      <c r="G548" s="99">
        <f t="shared" si="303"/>
        <v>0</v>
      </c>
      <c r="H548" s="99">
        <f t="shared" ref="H548:U548" si="314">+H549+H550</f>
        <v>0</v>
      </c>
      <c r="I548" s="99">
        <f t="shared" si="314"/>
        <v>0</v>
      </c>
      <c r="J548" s="99">
        <f t="shared" si="314"/>
        <v>0</v>
      </c>
      <c r="K548" s="99">
        <f t="shared" si="314"/>
        <v>0</v>
      </c>
      <c r="L548" s="99">
        <f t="shared" si="314"/>
        <v>0</v>
      </c>
      <c r="M548" s="99">
        <f t="shared" si="314"/>
        <v>0</v>
      </c>
      <c r="N548" s="99">
        <f t="shared" si="314"/>
        <v>0</v>
      </c>
      <c r="O548" s="99">
        <f t="shared" si="314"/>
        <v>0</v>
      </c>
      <c r="P548" s="99">
        <f t="shared" si="314"/>
        <v>0</v>
      </c>
      <c r="Q548" s="99">
        <f t="shared" si="314"/>
        <v>0</v>
      </c>
      <c r="R548" s="99">
        <f t="shared" si="314"/>
        <v>0</v>
      </c>
      <c r="S548" s="99">
        <f t="shared" si="314"/>
        <v>0</v>
      </c>
      <c r="T548" s="99">
        <f t="shared" si="314"/>
        <v>0</v>
      </c>
      <c r="U548" s="99">
        <f t="shared" si="314"/>
        <v>0</v>
      </c>
      <c r="V548" s="99">
        <f>+V549+V550</f>
        <v>0</v>
      </c>
      <c r="W548" s="100">
        <f>+W549+W550</f>
        <v>0</v>
      </c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</row>
    <row r="549" spans="2:35" s="41" customFormat="1" ht="12" hidden="1" customHeight="1" x14ac:dyDescent="0.2">
      <c r="B549" s="111" t="s">
        <v>843</v>
      </c>
      <c r="C549" s="109" t="s">
        <v>844</v>
      </c>
      <c r="D549" s="98"/>
      <c r="E549" s="99">
        <v>45000</v>
      </c>
      <c r="F549" s="99">
        <f t="shared" si="302"/>
        <v>-45000</v>
      </c>
      <c r="G549" s="99">
        <f t="shared" si="303"/>
        <v>0</v>
      </c>
      <c r="H549" s="99">
        <v>0</v>
      </c>
      <c r="I549" s="99">
        <v>0</v>
      </c>
      <c r="J549" s="99">
        <v>0</v>
      </c>
      <c r="K549" s="99">
        <v>0</v>
      </c>
      <c r="L549" s="99">
        <v>0</v>
      </c>
      <c r="M549" s="99">
        <v>0</v>
      </c>
      <c r="N549" s="99">
        <v>0</v>
      </c>
      <c r="O549" s="99">
        <v>0</v>
      </c>
      <c r="P549" s="99">
        <v>0</v>
      </c>
      <c r="Q549" s="99">
        <v>0</v>
      </c>
      <c r="R549" s="99">
        <v>0</v>
      </c>
      <c r="S549" s="99">
        <v>0</v>
      </c>
      <c r="T549" s="99">
        <v>0</v>
      </c>
      <c r="U549" s="99">
        <v>0</v>
      </c>
      <c r="V549" s="99">
        <v>0</v>
      </c>
      <c r="W549" s="100">
        <f t="shared" ref="W549:W550" si="315">SUM(H549:V549)</f>
        <v>0</v>
      </c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</row>
    <row r="550" spans="2:35" s="41" customFormat="1" ht="12" hidden="1" customHeight="1" x14ac:dyDescent="0.2">
      <c r="B550" s="111" t="s">
        <v>845</v>
      </c>
      <c r="C550" s="109" t="s">
        <v>846</v>
      </c>
      <c r="D550" s="98"/>
      <c r="E550" s="99">
        <v>800</v>
      </c>
      <c r="F550" s="99">
        <f t="shared" si="302"/>
        <v>-800</v>
      </c>
      <c r="G550" s="99">
        <f t="shared" si="303"/>
        <v>0</v>
      </c>
      <c r="H550" s="99">
        <v>0</v>
      </c>
      <c r="I550" s="99">
        <v>0</v>
      </c>
      <c r="J550" s="99">
        <v>0</v>
      </c>
      <c r="K550" s="99">
        <v>0</v>
      </c>
      <c r="L550" s="99">
        <v>0</v>
      </c>
      <c r="M550" s="99">
        <v>0</v>
      </c>
      <c r="N550" s="99">
        <v>0</v>
      </c>
      <c r="O550" s="99">
        <v>0</v>
      </c>
      <c r="P550" s="99">
        <v>0</v>
      </c>
      <c r="Q550" s="99">
        <v>0</v>
      </c>
      <c r="R550" s="99">
        <v>0</v>
      </c>
      <c r="S550" s="99">
        <v>0</v>
      </c>
      <c r="T550" s="99">
        <v>0</v>
      </c>
      <c r="U550" s="99">
        <v>0</v>
      </c>
      <c r="V550" s="99">
        <v>0</v>
      </c>
      <c r="W550" s="100">
        <f t="shared" si="315"/>
        <v>0</v>
      </c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</row>
    <row r="551" spans="2:35" s="41" customFormat="1" ht="12" hidden="1" customHeight="1" x14ac:dyDescent="0.2">
      <c r="B551" s="96" t="s">
        <v>847</v>
      </c>
      <c r="C551" s="109" t="s">
        <v>72</v>
      </c>
      <c r="D551" s="98"/>
      <c r="E551" s="99">
        <v>0</v>
      </c>
      <c r="F551" s="99">
        <f t="shared" si="302"/>
        <v>0</v>
      </c>
      <c r="G551" s="99">
        <f t="shared" si="303"/>
        <v>0</v>
      </c>
      <c r="H551" s="99">
        <f t="shared" ref="H551:U552" si="316">+H552</f>
        <v>0</v>
      </c>
      <c r="I551" s="99">
        <f t="shared" si="316"/>
        <v>0</v>
      </c>
      <c r="J551" s="99">
        <f t="shared" si="316"/>
        <v>0</v>
      </c>
      <c r="K551" s="99">
        <f t="shared" si="316"/>
        <v>0</v>
      </c>
      <c r="L551" s="99">
        <f t="shared" si="316"/>
        <v>0</v>
      </c>
      <c r="M551" s="99">
        <f t="shared" si="316"/>
        <v>0</v>
      </c>
      <c r="N551" s="99">
        <f t="shared" si="316"/>
        <v>0</v>
      </c>
      <c r="O551" s="99">
        <f t="shared" si="316"/>
        <v>0</v>
      </c>
      <c r="P551" s="99">
        <f t="shared" si="316"/>
        <v>0</v>
      </c>
      <c r="Q551" s="99">
        <f t="shared" si="316"/>
        <v>0</v>
      </c>
      <c r="R551" s="99">
        <f t="shared" si="316"/>
        <v>0</v>
      </c>
      <c r="S551" s="99">
        <f t="shared" si="316"/>
        <v>0</v>
      </c>
      <c r="T551" s="99">
        <f t="shared" si="316"/>
        <v>0</v>
      </c>
      <c r="U551" s="99">
        <f t="shared" si="316"/>
        <v>0</v>
      </c>
      <c r="V551" s="99">
        <f>+V552</f>
        <v>0</v>
      </c>
      <c r="W551" s="100">
        <f>+W552</f>
        <v>0</v>
      </c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</row>
    <row r="552" spans="2:35" s="41" customFormat="1" ht="12" hidden="1" customHeight="1" x14ac:dyDescent="0.2">
      <c r="B552" s="96" t="s">
        <v>848</v>
      </c>
      <c r="C552" s="109" t="s">
        <v>810</v>
      </c>
      <c r="D552" s="98"/>
      <c r="E552" s="99">
        <v>0</v>
      </c>
      <c r="F552" s="99">
        <f t="shared" si="302"/>
        <v>0</v>
      </c>
      <c r="G552" s="99">
        <f t="shared" si="303"/>
        <v>0</v>
      </c>
      <c r="H552" s="99">
        <f t="shared" si="316"/>
        <v>0</v>
      </c>
      <c r="I552" s="99">
        <f t="shared" si="316"/>
        <v>0</v>
      </c>
      <c r="J552" s="99">
        <f t="shared" si="316"/>
        <v>0</v>
      </c>
      <c r="K552" s="99">
        <f t="shared" si="316"/>
        <v>0</v>
      </c>
      <c r="L552" s="99">
        <f t="shared" si="316"/>
        <v>0</v>
      </c>
      <c r="M552" s="99">
        <f t="shared" si="316"/>
        <v>0</v>
      </c>
      <c r="N552" s="99">
        <f t="shared" si="316"/>
        <v>0</v>
      </c>
      <c r="O552" s="99">
        <f t="shared" si="316"/>
        <v>0</v>
      </c>
      <c r="P552" s="99">
        <f t="shared" si="316"/>
        <v>0</v>
      </c>
      <c r="Q552" s="99">
        <f t="shared" si="316"/>
        <v>0</v>
      </c>
      <c r="R552" s="99">
        <f t="shared" si="316"/>
        <v>0</v>
      </c>
      <c r="S552" s="99">
        <f t="shared" si="316"/>
        <v>0</v>
      </c>
      <c r="T552" s="99">
        <f t="shared" si="316"/>
        <v>0</v>
      </c>
      <c r="U552" s="99">
        <f t="shared" si="316"/>
        <v>0</v>
      </c>
      <c r="V552" s="99">
        <f>+V553</f>
        <v>0</v>
      </c>
      <c r="W552" s="100">
        <f>+W553</f>
        <v>0</v>
      </c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</row>
    <row r="553" spans="2:35" s="41" customFormat="1" ht="12" hidden="1" customHeight="1" x14ac:dyDescent="0.2">
      <c r="B553" s="96" t="s">
        <v>849</v>
      </c>
      <c r="C553" s="109" t="s">
        <v>850</v>
      </c>
      <c r="D553" s="98"/>
      <c r="E553" s="99">
        <v>0</v>
      </c>
      <c r="F553" s="99">
        <f t="shared" si="302"/>
        <v>0</v>
      </c>
      <c r="G553" s="99">
        <f t="shared" si="303"/>
        <v>0</v>
      </c>
      <c r="H553" s="99">
        <f t="shared" ref="H553:U553" si="317">SUM(H554:H564)</f>
        <v>0</v>
      </c>
      <c r="I553" s="99">
        <f t="shared" si="317"/>
        <v>0</v>
      </c>
      <c r="J553" s="99">
        <f t="shared" si="317"/>
        <v>0</v>
      </c>
      <c r="K553" s="99">
        <f t="shared" si="317"/>
        <v>0</v>
      </c>
      <c r="L553" s="99">
        <f t="shared" si="317"/>
        <v>0</v>
      </c>
      <c r="M553" s="99">
        <f t="shared" si="317"/>
        <v>0</v>
      </c>
      <c r="N553" s="99">
        <f t="shared" si="317"/>
        <v>0</v>
      </c>
      <c r="O553" s="99">
        <f t="shared" si="317"/>
        <v>0</v>
      </c>
      <c r="P553" s="99">
        <f t="shared" si="317"/>
        <v>0</v>
      </c>
      <c r="Q553" s="99">
        <f t="shared" si="317"/>
        <v>0</v>
      </c>
      <c r="R553" s="99">
        <f t="shared" si="317"/>
        <v>0</v>
      </c>
      <c r="S553" s="99">
        <f t="shared" si="317"/>
        <v>0</v>
      </c>
      <c r="T553" s="99">
        <f t="shared" si="317"/>
        <v>0</v>
      </c>
      <c r="U553" s="99">
        <f t="shared" si="317"/>
        <v>0</v>
      </c>
      <c r="V553" s="99">
        <f>SUM(V554:V564)</f>
        <v>0</v>
      </c>
      <c r="W553" s="100">
        <f>SUM(W554:W564)</f>
        <v>0</v>
      </c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</row>
    <row r="554" spans="2:35" s="41" customFormat="1" hidden="1" x14ac:dyDescent="0.2">
      <c r="B554" s="111" t="s">
        <v>851</v>
      </c>
      <c r="C554" s="109" t="s">
        <v>852</v>
      </c>
      <c r="D554" s="98"/>
      <c r="E554" s="99">
        <v>0</v>
      </c>
      <c r="F554" s="99">
        <f t="shared" si="302"/>
        <v>0</v>
      </c>
      <c r="G554" s="99">
        <f t="shared" si="303"/>
        <v>0</v>
      </c>
      <c r="H554" s="99">
        <v>0</v>
      </c>
      <c r="I554" s="99">
        <v>0</v>
      </c>
      <c r="J554" s="99">
        <v>0</v>
      </c>
      <c r="K554" s="99">
        <v>0</v>
      </c>
      <c r="L554" s="99">
        <v>0</v>
      </c>
      <c r="M554" s="99">
        <v>0</v>
      </c>
      <c r="N554" s="99">
        <v>0</v>
      </c>
      <c r="O554" s="99">
        <v>0</v>
      </c>
      <c r="P554" s="99">
        <v>0</v>
      </c>
      <c r="Q554" s="99">
        <v>0</v>
      </c>
      <c r="R554" s="99">
        <v>0</v>
      </c>
      <c r="S554" s="99">
        <v>0</v>
      </c>
      <c r="T554" s="99">
        <v>0</v>
      </c>
      <c r="U554" s="99">
        <v>0</v>
      </c>
      <c r="V554" s="99">
        <v>0</v>
      </c>
      <c r="W554" s="100">
        <f t="shared" ref="W554:W564" si="318">SUM(H554:V554)</f>
        <v>0</v>
      </c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</row>
    <row r="555" spans="2:35" s="41" customFormat="1" hidden="1" x14ac:dyDescent="0.2">
      <c r="B555" s="111" t="s">
        <v>853</v>
      </c>
      <c r="C555" s="109" t="s">
        <v>854</v>
      </c>
      <c r="D555" s="98"/>
      <c r="E555" s="99">
        <v>0</v>
      </c>
      <c r="F555" s="99">
        <f t="shared" si="302"/>
        <v>0</v>
      </c>
      <c r="G555" s="99">
        <f t="shared" si="303"/>
        <v>0</v>
      </c>
      <c r="H555" s="99">
        <v>0</v>
      </c>
      <c r="I555" s="99">
        <v>0</v>
      </c>
      <c r="J555" s="99">
        <v>0</v>
      </c>
      <c r="K555" s="99">
        <v>0</v>
      </c>
      <c r="L555" s="99">
        <v>0</v>
      </c>
      <c r="M555" s="99">
        <v>0</v>
      </c>
      <c r="N555" s="99">
        <v>0</v>
      </c>
      <c r="O555" s="99">
        <v>0</v>
      </c>
      <c r="P555" s="99">
        <v>0</v>
      </c>
      <c r="Q555" s="99">
        <v>0</v>
      </c>
      <c r="R555" s="99">
        <v>0</v>
      </c>
      <c r="S555" s="99">
        <v>0</v>
      </c>
      <c r="T555" s="99">
        <v>0</v>
      </c>
      <c r="U555" s="99">
        <v>0</v>
      </c>
      <c r="V555" s="99">
        <v>0</v>
      </c>
      <c r="W555" s="100">
        <f t="shared" si="318"/>
        <v>0</v>
      </c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</row>
    <row r="556" spans="2:35" s="41" customFormat="1" hidden="1" x14ac:dyDescent="0.2">
      <c r="B556" s="111" t="s">
        <v>855</v>
      </c>
      <c r="C556" s="109" t="s">
        <v>856</v>
      </c>
      <c r="D556" s="98"/>
      <c r="E556" s="99">
        <v>0</v>
      </c>
      <c r="F556" s="99">
        <f t="shared" si="302"/>
        <v>0</v>
      </c>
      <c r="G556" s="99">
        <f t="shared" si="303"/>
        <v>0</v>
      </c>
      <c r="H556" s="99">
        <v>0</v>
      </c>
      <c r="I556" s="99">
        <v>0</v>
      </c>
      <c r="J556" s="99">
        <v>0</v>
      </c>
      <c r="K556" s="99">
        <v>0</v>
      </c>
      <c r="L556" s="99">
        <v>0</v>
      </c>
      <c r="M556" s="99">
        <v>0</v>
      </c>
      <c r="N556" s="99">
        <v>0</v>
      </c>
      <c r="O556" s="99">
        <v>0</v>
      </c>
      <c r="P556" s="99">
        <v>0</v>
      </c>
      <c r="Q556" s="99">
        <v>0</v>
      </c>
      <c r="R556" s="99">
        <v>0</v>
      </c>
      <c r="S556" s="99">
        <v>0</v>
      </c>
      <c r="T556" s="99">
        <v>0</v>
      </c>
      <c r="U556" s="99">
        <v>0</v>
      </c>
      <c r="V556" s="99">
        <v>0</v>
      </c>
      <c r="W556" s="100">
        <f t="shared" si="318"/>
        <v>0</v>
      </c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</row>
    <row r="557" spans="2:35" s="41" customFormat="1" hidden="1" x14ac:dyDescent="0.2">
      <c r="B557" s="111" t="s">
        <v>857</v>
      </c>
      <c r="C557" s="109" t="s">
        <v>858</v>
      </c>
      <c r="D557" s="98"/>
      <c r="E557" s="99">
        <v>0</v>
      </c>
      <c r="F557" s="99">
        <f t="shared" si="302"/>
        <v>0</v>
      </c>
      <c r="G557" s="99">
        <f t="shared" si="303"/>
        <v>0</v>
      </c>
      <c r="H557" s="99">
        <v>0</v>
      </c>
      <c r="I557" s="99">
        <v>0</v>
      </c>
      <c r="J557" s="99">
        <v>0</v>
      </c>
      <c r="K557" s="99">
        <v>0</v>
      </c>
      <c r="L557" s="99">
        <v>0</v>
      </c>
      <c r="M557" s="99">
        <v>0</v>
      </c>
      <c r="N557" s="99">
        <v>0</v>
      </c>
      <c r="O557" s="99">
        <v>0</v>
      </c>
      <c r="P557" s="99">
        <v>0</v>
      </c>
      <c r="Q557" s="99">
        <v>0</v>
      </c>
      <c r="R557" s="99">
        <v>0</v>
      </c>
      <c r="S557" s="99">
        <v>0</v>
      </c>
      <c r="T557" s="99">
        <v>0</v>
      </c>
      <c r="U557" s="99">
        <v>0</v>
      </c>
      <c r="V557" s="99">
        <v>0</v>
      </c>
      <c r="W557" s="100">
        <f t="shared" si="318"/>
        <v>0</v>
      </c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</row>
    <row r="558" spans="2:35" s="41" customFormat="1" hidden="1" x14ac:dyDescent="0.2">
      <c r="B558" s="111" t="s">
        <v>859</v>
      </c>
      <c r="C558" s="109" t="s">
        <v>860</v>
      </c>
      <c r="D558" s="98"/>
      <c r="E558" s="99">
        <v>0</v>
      </c>
      <c r="F558" s="99">
        <f t="shared" si="302"/>
        <v>0</v>
      </c>
      <c r="G558" s="99">
        <f t="shared" si="303"/>
        <v>0</v>
      </c>
      <c r="H558" s="99">
        <v>0</v>
      </c>
      <c r="I558" s="99">
        <v>0</v>
      </c>
      <c r="J558" s="99">
        <v>0</v>
      </c>
      <c r="K558" s="99">
        <v>0</v>
      </c>
      <c r="L558" s="99">
        <v>0</v>
      </c>
      <c r="M558" s="99">
        <v>0</v>
      </c>
      <c r="N558" s="99">
        <v>0</v>
      </c>
      <c r="O558" s="99">
        <v>0</v>
      </c>
      <c r="P558" s="99">
        <v>0</v>
      </c>
      <c r="Q558" s="99">
        <v>0</v>
      </c>
      <c r="R558" s="99">
        <v>0</v>
      </c>
      <c r="S558" s="99">
        <v>0</v>
      </c>
      <c r="T558" s="99">
        <v>0</v>
      </c>
      <c r="U558" s="99">
        <v>0</v>
      </c>
      <c r="V558" s="99">
        <v>0</v>
      </c>
      <c r="W558" s="100">
        <f t="shared" si="318"/>
        <v>0</v>
      </c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</row>
    <row r="559" spans="2:35" s="41" customFormat="1" hidden="1" x14ac:dyDescent="0.2">
      <c r="B559" s="111" t="s">
        <v>861</v>
      </c>
      <c r="C559" s="109" t="s">
        <v>862</v>
      </c>
      <c r="D559" s="98"/>
      <c r="E559" s="99">
        <v>0</v>
      </c>
      <c r="F559" s="99">
        <f t="shared" si="302"/>
        <v>0</v>
      </c>
      <c r="G559" s="99">
        <f t="shared" si="303"/>
        <v>0</v>
      </c>
      <c r="H559" s="99">
        <v>0</v>
      </c>
      <c r="I559" s="99">
        <v>0</v>
      </c>
      <c r="J559" s="99">
        <v>0</v>
      </c>
      <c r="K559" s="99">
        <v>0</v>
      </c>
      <c r="L559" s="99"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v>0</v>
      </c>
      <c r="R559" s="99">
        <v>0</v>
      </c>
      <c r="S559" s="99">
        <v>0</v>
      </c>
      <c r="T559" s="99">
        <v>0</v>
      </c>
      <c r="U559" s="99">
        <v>0</v>
      </c>
      <c r="V559" s="99">
        <v>0</v>
      </c>
      <c r="W559" s="100">
        <f t="shared" si="318"/>
        <v>0</v>
      </c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</row>
    <row r="560" spans="2:35" s="41" customFormat="1" hidden="1" x14ac:dyDescent="0.2">
      <c r="B560" s="111" t="s">
        <v>863</v>
      </c>
      <c r="C560" s="109" t="s">
        <v>862</v>
      </c>
      <c r="D560" s="98"/>
      <c r="E560" s="99">
        <v>0</v>
      </c>
      <c r="F560" s="99">
        <f t="shared" si="302"/>
        <v>0</v>
      </c>
      <c r="G560" s="99">
        <f t="shared" si="303"/>
        <v>0</v>
      </c>
      <c r="H560" s="99">
        <v>0</v>
      </c>
      <c r="I560" s="99">
        <v>0</v>
      </c>
      <c r="J560" s="99">
        <v>0</v>
      </c>
      <c r="K560" s="99">
        <v>0</v>
      </c>
      <c r="L560" s="99">
        <v>0</v>
      </c>
      <c r="M560" s="99">
        <v>0</v>
      </c>
      <c r="N560" s="99">
        <v>0</v>
      </c>
      <c r="O560" s="99">
        <v>0</v>
      </c>
      <c r="P560" s="99">
        <v>0</v>
      </c>
      <c r="Q560" s="99">
        <v>0</v>
      </c>
      <c r="R560" s="99">
        <v>0</v>
      </c>
      <c r="S560" s="99">
        <v>0</v>
      </c>
      <c r="T560" s="99">
        <v>0</v>
      </c>
      <c r="U560" s="99">
        <v>0</v>
      </c>
      <c r="V560" s="99">
        <v>0</v>
      </c>
      <c r="W560" s="100">
        <f t="shared" si="318"/>
        <v>0</v>
      </c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</row>
    <row r="561" spans="2:35" s="41" customFormat="1" hidden="1" x14ac:dyDescent="0.2">
      <c r="B561" s="111" t="s">
        <v>864</v>
      </c>
      <c r="C561" s="109" t="s">
        <v>862</v>
      </c>
      <c r="D561" s="98"/>
      <c r="E561" s="99">
        <v>0</v>
      </c>
      <c r="F561" s="99">
        <f t="shared" si="302"/>
        <v>0</v>
      </c>
      <c r="G561" s="99">
        <f t="shared" si="303"/>
        <v>0</v>
      </c>
      <c r="H561" s="99">
        <v>0</v>
      </c>
      <c r="I561" s="99">
        <v>0</v>
      </c>
      <c r="J561" s="99">
        <v>0</v>
      </c>
      <c r="K561" s="99">
        <v>0</v>
      </c>
      <c r="L561" s="99">
        <v>0</v>
      </c>
      <c r="M561" s="99">
        <v>0</v>
      </c>
      <c r="N561" s="99">
        <v>0</v>
      </c>
      <c r="O561" s="99">
        <v>0</v>
      </c>
      <c r="P561" s="99">
        <v>0</v>
      </c>
      <c r="Q561" s="99">
        <v>0</v>
      </c>
      <c r="R561" s="99">
        <v>0</v>
      </c>
      <c r="S561" s="99">
        <v>0</v>
      </c>
      <c r="T561" s="99">
        <v>0</v>
      </c>
      <c r="U561" s="99">
        <v>0</v>
      </c>
      <c r="V561" s="99">
        <v>0</v>
      </c>
      <c r="W561" s="100">
        <f t="shared" si="318"/>
        <v>0</v>
      </c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</row>
    <row r="562" spans="2:35" s="41" customFormat="1" hidden="1" x14ac:dyDescent="0.2">
      <c r="B562" s="111" t="s">
        <v>865</v>
      </c>
      <c r="C562" s="109" t="s">
        <v>866</v>
      </c>
      <c r="D562" s="98"/>
      <c r="E562" s="99">
        <v>0</v>
      </c>
      <c r="F562" s="99">
        <f t="shared" si="302"/>
        <v>0</v>
      </c>
      <c r="G562" s="99">
        <f t="shared" si="303"/>
        <v>0</v>
      </c>
      <c r="H562" s="99">
        <v>0</v>
      </c>
      <c r="I562" s="99">
        <v>0</v>
      </c>
      <c r="J562" s="99">
        <v>0</v>
      </c>
      <c r="K562" s="99">
        <v>0</v>
      </c>
      <c r="L562" s="99">
        <v>0</v>
      </c>
      <c r="M562" s="99">
        <v>0</v>
      </c>
      <c r="N562" s="99">
        <v>0</v>
      </c>
      <c r="O562" s="99">
        <v>0</v>
      </c>
      <c r="P562" s="99">
        <v>0</v>
      </c>
      <c r="Q562" s="99">
        <v>0</v>
      </c>
      <c r="R562" s="99">
        <v>0</v>
      </c>
      <c r="S562" s="99">
        <v>0</v>
      </c>
      <c r="T562" s="99">
        <v>0</v>
      </c>
      <c r="U562" s="99">
        <v>0</v>
      </c>
      <c r="V562" s="99">
        <v>0</v>
      </c>
      <c r="W562" s="100">
        <f t="shared" si="318"/>
        <v>0</v>
      </c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</row>
    <row r="563" spans="2:35" hidden="1" x14ac:dyDescent="0.2">
      <c r="B563" s="111" t="s">
        <v>867</v>
      </c>
      <c r="C563" s="109" t="s">
        <v>868</v>
      </c>
      <c r="D563" s="98"/>
      <c r="E563" s="99">
        <v>0</v>
      </c>
      <c r="F563" s="99">
        <f t="shared" si="302"/>
        <v>0</v>
      </c>
      <c r="G563" s="99">
        <f t="shared" si="303"/>
        <v>0</v>
      </c>
      <c r="H563" s="99">
        <v>0</v>
      </c>
      <c r="I563" s="99">
        <v>0</v>
      </c>
      <c r="J563" s="99">
        <v>0</v>
      </c>
      <c r="K563" s="99">
        <v>0</v>
      </c>
      <c r="L563" s="99">
        <v>0</v>
      </c>
      <c r="M563" s="99">
        <v>0</v>
      </c>
      <c r="N563" s="99">
        <v>0</v>
      </c>
      <c r="O563" s="99">
        <v>0</v>
      </c>
      <c r="P563" s="99">
        <v>0</v>
      </c>
      <c r="Q563" s="99">
        <v>0</v>
      </c>
      <c r="R563" s="99">
        <v>0</v>
      </c>
      <c r="S563" s="99">
        <v>0</v>
      </c>
      <c r="T563" s="99">
        <v>0</v>
      </c>
      <c r="U563" s="99">
        <v>0</v>
      </c>
      <c r="V563" s="99">
        <v>0</v>
      </c>
      <c r="W563" s="100">
        <f t="shared" si="318"/>
        <v>0</v>
      </c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</row>
    <row r="564" spans="2:35" hidden="1" x14ac:dyDescent="0.2">
      <c r="B564" s="111" t="s">
        <v>869</v>
      </c>
      <c r="C564" s="109" t="s">
        <v>870</v>
      </c>
      <c r="D564" s="98"/>
      <c r="E564" s="99">
        <v>0</v>
      </c>
      <c r="F564" s="99">
        <f t="shared" si="302"/>
        <v>0</v>
      </c>
      <c r="G564" s="99">
        <f t="shared" si="303"/>
        <v>0</v>
      </c>
      <c r="H564" s="99">
        <v>0</v>
      </c>
      <c r="I564" s="99">
        <v>0</v>
      </c>
      <c r="J564" s="99">
        <v>0</v>
      </c>
      <c r="K564" s="99">
        <v>0</v>
      </c>
      <c r="L564" s="99">
        <v>0</v>
      </c>
      <c r="M564" s="99">
        <v>0</v>
      </c>
      <c r="N564" s="99">
        <v>0</v>
      </c>
      <c r="O564" s="99">
        <v>0</v>
      </c>
      <c r="P564" s="99">
        <v>0</v>
      </c>
      <c r="Q564" s="99">
        <v>0</v>
      </c>
      <c r="R564" s="99">
        <v>0</v>
      </c>
      <c r="S564" s="99">
        <v>0</v>
      </c>
      <c r="T564" s="99">
        <v>0</v>
      </c>
      <c r="U564" s="99">
        <v>0</v>
      </c>
      <c r="V564" s="99">
        <v>0</v>
      </c>
      <c r="W564" s="100">
        <f t="shared" si="318"/>
        <v>0</v>
      </c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</row>
    <row r="565" spans="2:35" s="116" customFormat="1" ht="12" hidden="1" customHeight="1" x14ac:dyDescent="0.2">
      <c r="B565" s="103" t="s">
        <v>871</v>
      </c>
      <c r="C565" s="104" t="s">
        <v>872</v>
      </c>
      <c r="D565" s="105"/>
      <c r="E565" s="106">
        <v>245200</v>
      </c>
      <c r="F565" s="106">
        <f t="shared" si="302"/>
        <v>-39489</v>
      </c>
      <c r="G565" s="106">
        <f t="shared" si="303"/>
        <v>205711</v>
      </c>
      <c r="H565" s="106">
        <f t="shared" ref="H565:U565" si="319">+H566+H606+H599</f>
        <v>13000</v>
      </c>
      <c r="I565" s="106">
        <f t="shared" si="319"/>
        <v>8670</v>
      </c>
      <c r="J565" s="106">
        <f t="shared" si="319"/>
        <v>0</v>
      </c>
      <c r="K565" s="106">
        <f t="shared" si="319"/>
        <v>4641</v>
      </c>
      <c r="L565" s="106">
        <f t="shared" si="319"/>
        <v>98900</v>
      </c>
      <c r="M565" s="106">
        <f t="shared" si="319"/>
        <v>0</v>
      </c>
      <c r="N565" s="106">
        <f t="shared" si="319"/>
        <v>0</v>
      </c>
      <c r="O565" s="106">
        <f t="shared" si="319"/>
        <v>15500</v>
      </c>
      <c r="P565" s="106">
        <f t="shared" si="319"/>
        <v>0</v>
      </c>
      <c r="Q565" s="106">
        <f t="shared" si="319"/>
        <v>0</v>
      </c>
      <c r="R565" s="106">
        <f t="shared" si="319"/>
        <v>0</v>
      </c>
      <c r="S565" s="106">
        <f t="shared" si="319"/>
        <v>0</v>
      </c>
      <c r="T565" s="106">
        <f t="shared" si="319"/>
        <v>0</v>
      </c>
      <c r="U565" s="106">
        <f t="shared" si="319"/>
        <v>0</v>
      </c>
      <c r="V565" s="106">
        <f>+V566+V606+V599</f>
        <v>65000</v>
      </c>
      <c r="W565" s="107">
        <f>+W566+W606+W599</f>
        <v>205711</v>
      </c>
      <c r="X565" s="114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</row>
    <row r="566" spans="2:35" ht="12" hidden="1" customHeight="1" x14ac:dyDescent="0.2">
      <c r="B566" s="96" t="s">
        <v>873</v>
      </c>
      <c r="C566" s="109" t="s">
        <v>64</v>
      </c>
      <c r="D566" s="98"/>
      <c r="E566" s="99">
        <v>245200</v>
      </c>
      <c r="F566" s="99">
        <f t="shared" si="302"/>
        <v>-104489</v>
      </c>
      <c r="G566" s="99">
        <f t="shared" si="303"/>
        <v>140711</v>
      </c>
      <c r="H566" s="99">
        <f>+H567</f>
        <v>13000</v>
      </c>
      <c r="I566" s="99">
        <f t="shared" ref="I566:W567" si="320">+I567</f>
        <v>8670</v>
      </c>
      <c r="J566" s="99">
        <f t="shared" si="320"/>
        <v>0</v>
      </c>
      <c r="K566" s="99">
        <f t="shared" si="320"/>
        <v>4641</v>
      </c>
      <c r="L566" s="99">
        <f t="shared" si="320"/>
        <v>98900</v>
      </c>
      <c r="M566" s="99">
        <f t="shared" si="320"/>
        <v>0</v>
      </c>
      <c r="N566" s="99">
        <f t="shared" si="320"/>
        <v>0</v>
      </c>
      <c r="O566" s="99">
        <f t="shared" si="320"/>
        <v>15500</v>
      </c>
      <c r="P566" s="99">
        <f t="shared" si="320"/>
        <v>0</v>
      </c>
      <c r="Q566" s="99">
        <f t="shared" si="320"/>
        <v>0</v>
      </c>
      <c r="R566" s="99">
        <f t="shared" si="320"/>
        <v>0</v>
      </c>
      <c r="S566" s="99">
        <f t="shared" si="320"/>
        <v>0</v>
      </c>
      <c r="T566" s="99">
        <f t="shared" si="320"/>
        <v>0</v>
      </c>
      <c r="U566" s="99">
        <f t="shared" si="320"/>
        <v>0</v>
      </c>
      <c r="V566" s="99">
        <f t="shared" si="320"/>
        <v>0</v>
      </c>
      <c r="W566" s="100">
        <f t="shared" si="320"/>
        <v>140711</v>
      </c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</row>
    <row r="567" spans="2:35" ht="12" hidden="1" customHeight="1" x14ac:dyDescent="0.2">
      <c r="B567" s="96" t="s">
        <v>874</v>
      </c>
      <c r="C567" s="109" t="s">
        <v>810</v>
      </c>
      <c r="D567" s="98"/>
      <c r="E567" s="99">
        <v>0</v>
      </c>
      <c r="F567" s="99">
        <f t="shared" si="302"/>
        <v>140711</v>
      </c>
      <c r="G567" s="99">
        <f t="shared" si="303"/>
        <v>140711</v>
      </c>
      <c r="H567" s="99">
        <f t="shared" ref="H567:R567" si="321">+H568</f>
        <v>13000</v>
      </c>
      <c r="I567" s="99">
        <f t="shared" si="321"/>
        <v>8670</v>
      </c>
      <c r="J567" s="99">
        <f t="shared" si="321"/>
        <v>0</v>
      </c>
      <c r="K567" s="99">
        <f t="shared" si="321"/>
        <v>4641</v>
      </c>
      <c r="L567" s="99">
        <f t="shared" si="321"/>
        <v>98900</v>
      </c>
      <c r="M567" s="99">
        <f t="shared" si="321"/>
        <v>0</v>
      </c>
      <c r="N567" s="99">
        <f t="shared" si="321"/>
        <v>0</v>
      </c>
      <c r="O567" s="99">
        <f t="shared" si="321"/>
        <v>15500</v>
      </c>
      <c r="P567" s="99">
        <f t="shared" si="321"/>
        <v>0</v>
      </c>
      <c r="Q567" s="99">
        <f t="shared" si="321"/>
        <v>0</v>
      </c>
      <c r="R567" s="99">
        <f t="shared" si="321"/>
        <v>0</v>
      </c>
      <c r="S567" s="99">
        <f t="shared" si="320"/>
        <v>0</v>
      </c>
      <c r="T567" s="99">
        <f t="shared" si="320"/>
        <v>0</v>
      </c>
      <c r="U567" s="99">
        <f t="shared" si="320"/>
        <v>0</v>
      </c>
      <c r="V567" s="99">
        <f>+V568</f>
        <v>0</v>
      </c>
      <c r="W567" s="100">
        <f>+W568</f>
        <v>140711</v>
      </c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</row>
    <row r="568" spans="2:35" ht="12" hidden="1" customHeight="1" x14ac:dyDescent="0.2">
      <c r="B568" s="96" t="s">
        <v>875</v>
      </c>
      <c r="C568" s="109" t="s">
        <v>876</v>
      </c>
      <c r="D568" s="98"/>
      <c r="E568" s="99">
        <v>0</v>
      </c>
      <c r="F568" s="99">
        <f t="shared" si="302"/>
        <v>140711</v>
      </c>
      <c r="G568" s="99">
        <f t="shared" si="303"/>
        <v>140711</v>
      </c>
      <c r="H568" s="99">
        <f t="shared" ref="H568:R568" si="322">SUM(H569:H598)</f>
        <v>13000</v>
      </c>
      <c r="I568" s="99">
        <f t="shared" si="322"/>
        <v>8670</v>
      </c>
      <c r="J568" s="99">
        <f t="shared" si="322"/>
        <v>0</v>
      </c>
      <c r="K568" s="99">
        <f t="shared" si="322"/>
        <v>4641</v>
      </c>
      <c r="L568" s="99">
        <f t="shared" si="322"/>
        <v>98900</v>
      </c>
      <c r="M568" s="99">
        <f t="shared" si="322"/>
        <v>0</v>
      </c>
      <c r="N568" s="99">
        <f t="shared" si="322"/>
        <v>0</v>
      </c>
      <c r="O568" s="99">
        <f t="shared" si="322"/>
        <v>15500</v>
      </c>
      <c r="P568" s="99">
        <f t="shared" si="322"/>
        <v>0</v>
      </c>
      <c r="Q568" s="99">
        <f t="shared" si="322"/>
        <v>0</v>
      </c>
      <c r="R568" s="99">
        <f t="shared" si="322"/>
        <v>0</v>
      </c>
      <c r="S568" s="99">
        <f t="shared" ref="S568:U568" si="323">SUM(S569:S598)</f>
        <v>0</v>
      </c>
      <c r="T568" s="99">
        <f t="shared" si="323"/>
        <v>0</v>
      </c>
      <c r="U568" s="99">
        <f t="shared" si="323"/>
        <v>0</v>
      </c>
      <c r="V568" s="99">
        <f>SUM(V569:V598)</f>
        <v>0</v>
      </c>
      <c r="W568" s="100">
        <f>SUM(W569:W598)</f>
        <v>140711</v>
      </c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</row>
    <row r="569" spans="2:35" s="41" customFormat="1" ht="12" hidden="1" customHeight="1" x14ac:dyDescent="0.2">
      <c r="B569" s="111" t="s">
        <v>877</v>
      </c>
      <c r="C569" s="109" t="s">
        <v>878</v>
      </c>
      <c r="D569" s="98"/>
      <c r="E569" s="99">
        <v>0</v>
      </c>
      <c r="F569" s="99">
        <f t="shared" si="302"/>
        <v>0</v>
      </c>
      <c r="G569" s="99">
        <f t="shared" si="303"/>
        <v>0</v>
      </c>
      <c r="H569" s="99">
        <v>0</v>
      </c>
      <c r="I569" s="99">
        <v>0</v>
      </c>
      <c r="J569" s="99">
        <v>0</v>
      </c>
      <c r="K569" s="99">
        <v>0</v>
      </c>
      <c r="L569" s="99">
        <v>0</v>
      </c>
      <c r="M569" s="99">
        <v>0</v>
      </c>
      <c r="N569" s="99">
        <v>0</v>
      </c>
      <c r="O569" s="99">
        <v>0</v>
      </c>
      <c r="P569" s="99">
        <v>0</v>
      </c>
      <c r="Q569" s="99">
        <v>0</v>
      </c>
      <c r="R569" s="99">
        <v>0</v>
      </c>
      <c r="S569" s="99">
        <v>0</v>
      </c>
      <c r="T569" s="99">
        <v>0</v>
      </c>
      <c r="U569" s="99">
        <v>0</v>
      </c>
      <c r="V569" s="99">
        <v>0</v>
      </c>
      <c r="W569" s="100">
        <f t="shared" ref="W569:W598" si="324">SUM(H569:V569)</f>
        <v>0</v>
      </c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</row>
    <row r="570" spans="2:35" s="41" customFormat="1" ht="12" hidden="1" customHeight="1" x14ac:dyDescent="0.2">
      <c r="B570" s="111" t="s">
        <v>879</v>
      </c>
      <c r="C570" s="109" t="s">
        <v>880</v>
      </c>
      <c r="D570" s="98"/>
      <c r="E570" s="99">
        <v>0</v>
      </c>
      <c r="F570" s="99">
        <f t="shared" si="302"/>
        <v>8670</v>
      </c>
      <c r="G570" s="99">
        <f t="shared" si="303"/>
        <v>8670</v>
      </c>
      <c r="H570" s="99">
        <v>0</v>
      </c>
      <c r="I570" s="99">
        <v>8670</v>
      </c>
      <c r="J570" s="99">
        <v>0</v>
      </c>
      <c r="K570" s="99">
        <v>0</v>
      </c>
      <c r="L570" s="99">
        <v>0</v>
      </c>
      <c r="M570" s="99">
        <v>0</v>
      </c>
      <c r="N570" s="99">
        <v>0</v>
      </c>
      <c r="O570" s="99">
        <v>0</v>
      </c>
      <c r="P570" s="99">
        <v>0</v>
      </c>
      <c r="Q570" s="99">
        <v>0</v>
      </c>
      <c r="R570" s="99">
        <v>0</v>
      </c>
      <c r="S570" s="99">
        <v>0</v>
      </c>
      <c r="T570" s="99">
        <v>0</v>
      </c>
      <c r="U570" s="99">
        <v>0</v>
      </c>
      <c r="V570" s="99">
        <v>0</v>
      </c>
      <c r="W570" s="100">
        <f t="shared" si="324"/>
        <v>8670</v>
      </c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</row>
    <row r="571" spans="2:35" s="41" customFormat="1" ht="12" hidden="1" customHeight="1" x14ac:dyDescent="0.2">
      <c r="B571" s="111" t="s">
        <v>881</v>
      </c>
      <c r="C571" s="109" t="s">
        <v>882</v>
      </c>
      <c r="D571" s="98"/>
      <c r="E571" s="99">
        <v>0</v>
      </c>
      <c r="F571" s="99">
        <f t="shared" si="302"/>
        <v>0</v>
      </c>
      <c r="G571" s="99">
        <f t="shared" si="303"/>
        <v>0</v>
      </c>
      <c r="H571" s="99">
        <v>0</v>
      </c>
      <c r="I571" s="99">
        <v>0</v>
      </c>
      <c r="J571" s="99">
        <v>0</v>
      </c>
      <c r="K571" s="99">
        <v>0</v>
      </c>
      <c r="L571" s="99">
        <v>0</v>
      </c>
      <c r="M571" s="99">
        <v>0</v>
      </c>
      <c r="N571" s="99">
        <v>0</v>
      </c>
      <c r="O571" s="99">
        <v>0</v>
      </c>
      <c r="P571" s="99">
        <v>0</v>
      </c>
      <c r="Q571" s="99">
        <v>0</v>
      </c>
      <c r="R571" s="99">
        <v>0</v>
      </c>
      <c r="S571" s="99">
        <v>0</v>
      </c>
      <c r="T571" s="99">
        <v>0</v>
      </c>
      <c r="U571" s="99">
        <v>0</v>
      </c>
      <c r="V571" s="99">
        <v>0</v>
      </c>
      <c r="W571" s="100">
        <f t="shared" si="324"/>
        <v>0</v>
      </c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</row>
    <row r="572" spans="2:35" s="41" customFormat="1" ht="12" hidden="1" customHeight="1" x14ac:dyDescent="0.2">
      <c r="B572" s="111" t="s">
        <v>883</v>
      </c>
      <c r="C572" s="109" t="s">
        <v>882</v>
      </c>
      <c r="D572" s="98"/>
      <c r="E572" s="99">
        <v>0</v>
      </c>
      <c r="F572" s="99">
        <f t="shared" si="302"/>
        <v>4641</v>
      </c>
      <c r="G572" s="99">
        <f t="shared" si="303"/>
        <v>4641</v>
      </c>
      <c r="H572" s="99">
        <v>0</v>
      </c>
      <c r="I572" s="99">
        <v>0</v>
      </c>
      <c r="J572" s="99">
        <v>0</v>
      </c>
      <c r="K572" s="99">
        <v>4641</v>
      </c>
      <c r="L572" s="99">
        <v>0</v>
      </c>
      <c r="M572" s="99">
        <v>0</v>
      </c>
      <c r="N572" s="99">
        <v>0</v>
      </c>
      <c r="O572" s="99">
        <v>0</v>
      </c>
      <c r="P572" s="99">
        <v>0</v>
      </c>
      <c r="Q572" s="99">
        <v>0</v>
      </c>
      <c r="R572" s="99">
        <v>0</v>
      </c>
      <c r="S572" s="99">
        <v>0</v>
      </c>
      <c r="T572" s="99">
        <v>0</v>
      </c>
      <c r="U572" s="99">
        <v>0</v>
      </c>
      <c r="V572" s="99">
        <v>0</v>
      </c>
      <c r="W572" s="100">
        <f t="shared" si="324"/>
        <v>4641</v>
      </c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</row>
    <row r="573" spans="2:35" s="41" customFormat="1" ht="12" hidden="1" customHeight="1" x14ac:dyDescent="0.2">
      <c r="B573" s="111" t="s">
        <v>884</v>
      </c>
      <c r="C573" s="109" t="s">
        <v>885</v>
      </c>
      <c r="D573" s="98"/>
      <c r="E573" s="99">
        <v>0</v>
      </c>
      <c r="F573" s="99">
        <f t="shared" si="302"/>
        <v>0</v>
      </c>
      <c r="G573" s="99">
        <f t="shared" si="303"/>
        <v>0</v>
      </c>
      <c r="H573" s="99">
        <v>0</v>
      </c>
      <c r="I573" s="99">
        <v>0</v>
      </c>
      <c r="J573" s="99">
        <v>0</v>
      </c>
      <c r="K573" s="99">
        <v>0</v>
      </c>
      <c r="L573" s="99">
        <v>0</v>
      </c>
      <c r="M573" s="99">
        <v>0</v>
      </c>
      <c r="N573" s="99">
        <v>0</v>
      </c>
      <c r="O573" s="99">
        <v>0</v>
      </c>
      <c r="P573" s="99">
        <v>0</v>
      </c>
      <c r="Q573" s="99">
        <v>0</v>
      </c>
      <c r="R573" s="99">
        <v>0</v>
      </c>
      <c r="S573" s="99">
        <v>0</v>
      </c>
      <c r="T573" s="99">
        <v>0</v>
      </c>
      <c r="U573" s="99">
        <v>0</v>
      </c>
      <c r="V573" s="99">
        <v>0</v>
      </c>
      <c r="W573" s="100">
        <f t="shared" si="324"/>
        <v>0</v>
      </c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</row>
    <row r="574" spans="2:35" s="41" customFormat="1" ht="12" hidden="1" customHeight="1" x14ac:dyDescent="0.2">
      <c r="B574" s="111" t="s">
        <v>886</v>
      </c>
      <c r="C574" s="109" t="s">
        <v>887</v>
      </c>
      <c r="D574" s="98"/>
      <c r="E574" s="99">
        <v>0</v>
      </c>
      <c r="F574" s="99">
        <f t="shared" si="302"/>
        <v>0</v>
      </c>
      <c r="G574" s="99">
        <f t="shared" si="303"/>
        <v>0</v>
      </c>
      <c r="H574" s="99">
        <v>0</v>
      </c>
      <c r="I574" s="99">
        <v>0</v>
      </c>
      <c r="J574" s="99">
        <v>0</v>
      </c>
      <c r="K574" s="99">
        <v>0</v>
      </c>
      <c r="L574" s="99">
        <v>0</v>
      </c>
      <c r="M574" s="99">
        <v>0</v>
      </c>
      <c r="N574" s="99">
        <v>0</v>
      </c>
      <c r="O574" s="99">
        <v>0</v>
      </c>
      <c r="P574" s="99">
        <v>0</v>
      </c>
      <c r="Q574" s="99">
        <v>0</v>
      </c>
      <c r="R574" s="99">
        <v>0</v>
      </c>
      <c r="S574" s="99">
        <v>0</v>
      </c>
      <c r="T574" s="99">
        <v>0</v>
      </c>
      <c r="U574" s="99">
        <v>0</v>
      </c>
      <c r="V574" s="99">
        <v>0</v>
      </c>
      <c r="W574" s="100">
        <f t="shared" si="324"/>
        <v>0</v>
      </c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</row>
    <row r="575" spans="2:35" s="41" customFormat="1" ht="12" hidden="1" customHeight="1" x14ac:dyDescent="0.2">
      <c r="B575" s="111" t="s">
        <v>888</v>
      </c>
      <c r="C575" s="109" t="s">
        <v>889</v>
      </c>
      <c r="D575" s="98"/>
      <c r="E575" s="99">
        <v>0</v>
      </c>
      <c r="F575" s="99">
        <f t="shared" si="302"/>
        <v>15500</v>
      </c>
      <c r="G575" s="99">
        <f t="shared" si="303"/>
        <v>15500</v>
      </c>
      <c r="H575" s="99">
        <v>0</v>
      </c>
      <c r="I575" s="99">
        <v>0</v>
      </c>
      <c r="J575" s="99">
        <v>0</v>
      </c>
      <c r="K575" s="99">
        <v>0</v>
      </c>
      <c r="L575" s="99">
        <v>0</v>
      </c>
      <c r="M575" s="99">
        <v>0</v>
      </c>
      <c r="N575" s="99">
        <v>0</v>
      </c>
      <c r="O575" s="99">
        <v>15500</v>
      </c>
      <c r="P575" s="99">
        <v>0</v>
      </c>
      <c r="Q575" s="99">
        <v>0</v>
      </c>
      <c r="R575" s="99">
        <v>0</v>
      </c>
      <c r="S575" s="99">
        <v>0</v>
      </c>
      <c r="T575" s="99">
        <v>0</v>
      </c>
      <c r="U575" s="99">
        <v>0</v>
      </c>
      <c r="V575" s="99">
        <v>0</v>
      </c>
      <c r="W575" s="100">
        <f t="shared" si="324"/>
        <v>15500</v>
      </c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</row>
    <row r="576" spans="2:35" s="41" customFormat="1" ht="12" hidden="1" customHeight="1" x14ac:dyDescent="0.2">
      <c r="B576" s="111" t="s">
        <v>890</v>
      </c>
      <c r="C576" s="109" t="s">
        <v>891</v>
      </c>
      <c r="D576" s="98"/>
      <c r="E576" s="99">
        <v>0</v>
      </c>
      <c r="F576" s="99">
        <f t="shared" si="302"/>
        <v>0</v>
      </c>
      <c r="G576" s="99">
        <f t="shared" si="303"/>
        <v>0</v>
      </c>
      <c r="H576" s="99">
        <v>0</v>
      </c>
      <c r="I576" s="99">
        <v>0</v>
      </c>
      <c r="J576" s="99">
        <v>0</v>
      </c>
      <c r="K576" s="99">
        <v>0</v>
      </c>
      <c r="L576" s="99">
        <v>0</v>
      </c>
      <c r="M576" s="99">
        <v>0</v>
      </c>
      <c r="N576" s="99">
        <v>0</v>
      </c>
      <c r="O576" s="99">
        <v>0</v>
      </c>
      <c r="P576" s="99">
        <v>0</v>
      </c>
      <c r="Q576" s="99">
        <v>0</v>
      </c>
      <c r="R576" s="99">
        <v>0</v>
      </c>
      <c r="S576" s="99">
        <v>0</v>
      </c>
      <c r="T576" s="99">
        <v>0</v>
      </c>
      <c r="U576" s="99">
        <v>0</v>
      </c>
      <c r="V576" s="99">
        <v>0</v>
      </c>
      <c r="W576" s="100">
        <f t="shared" si="324"/>
        <v>0</v>
      </c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</row>
    <row r="577" spans="2:35" s="41" customFormat="1" ht="12" hidden="1" customHeight="1" x14ac:dyDescent="0.2">
      <c r="B577" s="111" t="s">
        <v>892</v>
      </c>
      <c r="C577" s="109" t="s">
        <v>893</v>
      </c>
      <c r="D577" s="98"/>
      <c r="E577" s="99">
        <v>0</v>
      </c>
      <c r="F577" s="99">
        <f t="shared" si="302"/>
        <v>101900</v>
      </c>
      <c r="G577" s="99">
        <f t="shared" si="303"/>
        <v>101900</v>
      </c>
      <c r="H577" s="99">
        <v>13000</v>
      </c>
      <c r="I577" s="99">
        <v>0</v>
      </c>
      <c r="J577" s="99">
        <v>0</v>
      </c>
      <c r="K577" s="99">
        <v>0</v>
      </c>
      <c r="L577" s="99">
        <v>88900</v>
      </c>
      <c r="M577" s="99">
        <v>0</v>
      </c>
      <c r="N577" s="99">
        <v>0</v>
      </c>
      <c r="O577" s="99">
        <v>0</v>
      </c>
      <c r="P577" s="99">
        <v>0</v>
      </c>
      <c r="Q577" s="99">
        <v>0</v>
      </c>
      <c r="R577" s="99">
        <v>0</v>
      </c>
      <c r="S577" s="99">
        <v>0</v>
      </c>
      <c r="T577" s="99">
        <v>0</v>
      </c>
      <c r="U577" s="99">
        <v>0</v>
      </c>
      <c r="V577" s="99">
        <v>0</v>
      </c>
      <c r="W577" s="100">
        <f t="shared" si="324"/>
        <v>101900</v>
      </c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</row>
    <row r="578" spans="2:35" s="41" customFormat="1" ht="12" hidden="1" customHeight="1" x14ac:dyDescent="0.2">
      <c r="B578" s="111" t="s">
        <v>894</v>
      </c>
      <c r="C578" s="109" t="s">
        <v>895</v>
      </c>
      <c r="D578" s="98"/>
      <c r="E578" s="99">
        <v>0</v>
      </c>
      <c r="F578" s="99">
        <f t="shared" si="302"/>
        <v>0</v>
      </c>
      <c r="G578" s="99">
        <f t="shared" si="303"/>
        <v>0</v>
      </c>
      <c r="H578" s="99">
        <v>0</v>
      </c>
      <c r="I578" s="99">
        <v>0</v>
      </c>
      <c r="J578" s="99">
        <v>0</v>
      </c>
      <c r="K578" s="99">
        <v>0</v>
      </c>
      <c r="L578" s="99">
        <v>0</v>
      </c>
      <c r="M578" s="99">
        <v>0</v>
      </c>
      <c r="N578" s="99">
        <v>0</v>
      </c>
      <c r="O578" s="99">
        <v>0</v>
      </c>
      <c r="P578" s="99">
        <v>0</v>
      </c>
      <c r="Q578" s="99">
        <v>0</v>
      </c>
      <c r="R578" s="99">
        <v>0</v>
      </c>
      <c r="S578" s="99">
        <v>0</v>
      </c>
      <c r="T578" s="99">
        <v>0</v>
      </c>
      <c r="U578" s="99">
        <v>0</v>
      </c>
      <c r="V578" s="99">
        <v>0</v>
      </c>
      <c r="W578" s="100">
        <f t="shared" si="324"/>
        <v>0</v>
      </c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</row>
    <row r="579" spans="2:35" s="41" customFormat="1" ht="12" hidden="1" customHeight="1" x14ac:dyDescent="0.2">
      <c r="B579" s="111" t="s">
        <v>896</v>
      </c>
      <c r="C579" s="109" t="s">
        <v>895</v>
      </c>
      <c r="D579" s="98"/>
      <c r="E579" s="99">
        <v>0</v>
      </c>
      <c r="F579" s="99">
        <f t="shared" si="302"/>
        <v>0</v>
      </c>
      <c r="G579" s="99">
        <f t="shared" si="303"/>
        <v>0</v>
      </c>
      <c r="H579" s="99">
        <v>0</v>
      </c>
      <c r="I579" s="99">
        <v>0</v>
      </c>
      <c r="J579" s="99">
        <v>0</v>
      </c>
      <c r="K579" s="99">
        <v>0</v>
      </c>
      <c r="L579" s="99">
        <v>0</v>
      </c>
      <c r="M579" s="99">
        <v>0</v>
      </c>
      <c r="N579" s="99">
        <v>0</v>
      </c>
      <c r="O579" s="99">
        <v>0</v>
      </c>
      <c r="P579" s="99">
        <v>0</v>
      </c>
      <c r="Q579" s="99">
        <v>0</v>
      </c>
      <c r="R579" s="99">
        <v>0</v>
      </c>
      <c r="S579" s="99">
        <v>0</v>
      </c>
      <c r="T579" s="99">
        <v>0</v>
      </c>
      <c r="U579" s="99">
        <v>0</v>
      </c>
      <c r="V579" s="99">
        <v>0</v>
      </c>
      <c r="W579" s="100">
        <f t="shared" si="324"/>
        <v>0</v>
      </c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</row>
    <row r="580" spans="2:35" s="41" customFormat="1" ht="12" hidden="1" customHeight="1" x14ac:dyDescent="0.2">
      <c r="B580" s="111" t="s">
        <v>897</v>
      </c>
      <c r="C580" s="109" t="s">
        <v>895</v>
      </c>
      <c r="D580" s="98"/>
      <c r="E580" s="99">
        <v>0</v>
      </c>
      <c r="F580" s="99">
        <f t="shared" si="302"/>
        <v>0</v>
      </c>
      <c r="G580" s="99">
        <f t="shared" si="303"/>
        <v>0</v>
      </c>
      <c r="H580" s="99">
        <v>0</v>
      </c>
      <c r="I580" s="99">
        <v>0</v>
      </c>
      <c r="J580" s="99">
        <v>0</v>
      </c>
      <c r="K580" s="99">
        <v>0</v>
      </c>
      <c r="L580" s="99">
        <v>0</v>
      </c>
      <c r="M580" s="99">
        <v>0</v>
      </c>
      <c r="N580" s="99">
        <v>0</v>
      </c>
      <c r="O580" s="99">
        <v>0</v>
      </c>
      <c r="P580" s="99">
        <v>0</v>
      </c>
      <c r="Q580" s="99">
        <v>0</v>
      </c>
      <c r="R580" s="99">
        <v>0</v>
      </c>
      <c r="S580" s="99">
        <v>0</v>
      </c>
      <c r="T580" s="99">
        <v>0</v>
      </c>
      <c r="U580" s="99">
        <v>0</v>
      </c>
      <c r="V580" s="99">
        <v>0</v>
      </c>
      <c r="W580" s="100">
        <f t="shared" si="324"/>
        <v>0</v>
      </c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</row>
    <row r="581" spans="2:35" s="41" customFormat="1" ht="12" hidden="1" customHeight="1" x14ac:dyDescent="0.2">
      <c r="B581" s="111" t="s">
        <v>898</v>
      </c>
      <c r="C581" s="109" t="s">
        <v>899</v>
      </c>
      <c r="D581" s="98"/>
      <c r="E581" s="99">
        <v>0</v>
      </c>
      <c r="F581" s="99">
        <f t="shared" si="302"/>
        <v>0</v>
      </c>
      <c r="G581" s="99">
        <f t="shared" si="303"/>
        <v>0</v>
      </c>
      <c r="H581" s="99">
        <v>0</v>
      </c>
      <c r="I581" s="99">
        <v>0</v>
      </c>
      <c r="J581" s="99">
        <v>0</v>
      </c>
      <c r="K581" s="99">
        <v>0</v>
      </c>
      <c r="L581" s="99">
        <v>0</v>
      </c>
      <c r="M581" s="99">
        <v>0</v>
      </c>
      <c r="N581" s="99">
        <v>0</v>
      </c>
      <c r="O581" s="99">
        <v>0</v>
      </c>
      <c r="P581" s="99">
        <v>0</v>
      </c>
      <c r="Q581" s="99">
        <v>0</v>
      </c>
      <c r="R581" s="99">
        <v>0</v>
      </c>
      <c r="S581" s="99">
        <v>0</v>
      </c>
      <c r="T581" s="99">
        <v>0</v>
      </c>
      <c r="U581" s="99">
        <v>0</v>
      </c>
      <c r="V581" s="99">
        <v>0</v>
      </c>
      <c r="W581" s="100">
        <f t="shared" si="324"/>
        <v>0</v>
      </c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</row>
    <row r="582" spans="2:35" s="41" customFormat="1" ht="12" hidden="1" customHeight="1" x14ac:dyDescent="0.2">
      <c r="B582" s="111" t="s">
        <v>900</v>
      </c>
      <c r="C582" s="109" t="s">
        <v>901</v>
      </c>
      <c r="D582" s="98"/>
      <c r="E582" s="99">
        <v>0</v>
      </c>
      <c r="F582" s="99">
        <f t="shared" si="302"/>
        <v>0</v>
      </c>
      <c r="G582" s="99">
        <f t="shared" si="303"/>
        <v>0</v>
      </c>
      <c r="H582" s="99">
        <v>0</v>
      </c>
      <c r="I582" s="99">
        <v>0</v>
      </c>
      <c r="J582" s="99">
        <v>0</v>
      </c>
      <c r="K582" s="99">
        <v>0</v>
      </c>
      <c r="L582" s="99">
        <v>0</v>
      </c>
      <c r="M582" s="99">
        <v>0</v>
      </c>
      <c r="N582" s="99">
        <v>0</v>
      </c>
      <c r="O582" s="99">
        <v>0</v>
      </c>
      <c r="P582" s="99">
        <v>0</v>
      </c>
      <c r="Q582" s="99">
        <v>0</v>
      </c>
      <c r="R582" s="99">
        <v>0</v>
      </c>
      <c r="S582" s="99">
        <v>0</v>
      </c>
      <c r="T582" s="99">
        <v>0</v>
      </c>
      <c r="U582" s="99">
        <v>0</v>
      </c>
      <c r="V582" s="99">
        <v>0</v>
      </c>
      <c r="W582" s="100">
        <f t="shared" si="324"/>
        <v>0</v>
      </c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</row>
    <row r="583" spans="2:35" s="41" customFormat="1" ht="12" hidden="1" customHeight="1" x14ac:dyDescent="0.2">
      <c r="B583" s="111" t="s">
        <v>902</v>
      </c>
      <c r="C583" s="109" t="s">
        <v>903</v>
      </c>
      <c r="D583" s="98"/>
      <c r="E583" s="99">
        <v>0</v>
      </c>
      <c r="F583" s="99">
        <f t="shared" si="302"/>
        <v>0</v>
      </c>
      <c r="G583" s="99">
        <f t="shared" si="303"/>
        <v>0</v>
      </c>
      <c r="H583" s="99">
        <v>0</v>
      </c>
      <c r="I583" s="99">
        <v>0</v>
      </c>
      <c r="J583" s="99">
        <v>0</v>
      </c>
      <c r="K583" s="99">
        <v>0</v>
      </c>
      <c r="L583" s="99">
        <v>0</v>
      </c>
      <c r="M583" s="99">
        <v>0</v>
      </c>
      <c r="N583" s="99">
        <v>0</v>
      </c>
      <c r="O583" s="99">
        <v>0</v>
      </c>
      <c r="P583" s="99">
        <v>0</v>
      </c>
      <c r="Q583" s="99">
        <v>0</v>
      </c>
      <c r="R583" s="99">
        <v>0</v>
      </c>
      <c r="S583" s="99">
        <v>0</v>
      </c>
      <c r="T583" s="99">
        <v>0</v>
      </c>
      <c r="U583" s="99">
        <v>0</v>
      </c>
      <c r="V583" s="99">
        <v>0</v>
      </c>
      <c r="W583" s="100">
        <f t="shared" si="324"/>
        <v>0</v>
      </c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</row>
    <row r="584" spans="2:35" s="41" customFormat="1" ht="12" hidden="1" customHeight="1" x14ac:dyDescent="0.2">
      <c r="B584" s="111" t="s">
        <v>904</v>
      </c>
      <c r="C584" s="109" t="s">
        <v>905</v>
      </c>
      <c r="D584" s="98"/>
      <c r="E584" s="99">
        <v>0</v>
      </c>
      <c r="F584" s="99">
        <f t="shared" si="302"/>
        <v>0</v>
      </c>
      <c r="G584" s="99">
        <f t="shared" si="303"/>
        <v>0</v>
      </c>
      <c r="H584" s="99">
        <v>0</v>
      </c>
      <c r="I584" s="99">
        <v>0</v>
      </c>
      <c r="J584" s="99">
        <v>0</v>
      </c>
      <c r="K584" s="99">
        <v>0</v>
      </c>
      <c r="L584" s="99">
        <v>0</v>
      </c>
      <c r="M584" s="99">
        <v>0</v>
      </c>
      <c r="N584" s="99">
        <v>0</v>
      </c>
      <c r="O584" s="99">
        <v>0</v>
      </c>
      <c r="P584" s="99">
        <v>0</v>
      </c>
      <c r="Q584" s="99">
        <v>0</v>
      </c>
      <c r="R584" s="99">
        <v>0</v>
      </c>
      <c r="S584" s="99">
        <v>0</v>
      </c>
      <c r="T584" s="99">
        <v>0</v>
      </c>
      <c r="U584" s="99">
        <v>0</v>
      </c>
      <c r="V584" s="99">
        <v>0</v>
      </c>
      <c r="W584" s="100">
        <f t="shared" si="324"/>
        <v>0</v>
      </c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</row>
    <row r="585" spans="2:35" s="41" customFormat="1" ht="12" hidden="1" customHeight="1" x14ac:dyDescent="0.2">
      <c r="B585" s="111" t="s">
        <v>906</v>
      </c>
      <c r="C585" s="109" t="s">
        <v>907</v>
      </c>
      <c r="D585" s="98"/>
      <c r="E585" s="99">
        <v>0</v>
      </c>
      <c r="F585" s="99">
        <f t="shared" si="302"/>
        <v>0</v>
      </c>
      <c r="G585" s="99">
        <f t="shared" si="303"/>
        <v>0</v>
      </c>
      <c r="H585" s="99">
        <v>0</v>
      </c>
      <c r="I585" s="99">
        <v>0</v>
      </c>
      <c r="J585" s="99">
        <v>0</v>
      </c>
      <c r="K585" s="99">
        <v>0</v>
      </c>
      <c r="L585" s="99">
        <v>0</v>
      </c>
      <c r="M585" s="99">
        <v>0</v>
      </c>
      <c r="N585" s="99">
        <v>0</v>
      </c>
      <c r="O585" s="99">
        <v>0</v>
      </c>
      <c r="P585" s="99">
        <v>0</v>
      </c>
      <c r="Q585" s="99">
        <v>0</v>
      </c>
      <c r="R585" s="99">
        <v>0</v>
      </c>
      <c r="S585" s="99">
        <v>0</v>
      </c>
      <c r="T585" s="99">
        <v>0</v>
      </c>
      <c r="U585" s="99">
        <v>0</v>
      </c>
      <c r="V585" s="99">
        <v>0</v>
      </c>
      <c r="W585" s="100">
        <f t="shared" si="324"/>
        <v>0</v>
      </c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</row>
    <row r="586" spans="2:35" s="41" customFormat="1" ht="12" hidden="1" customHeight="1" x14ac:dyDescent="0.2">
      <c r="B586" s="111" t="s">
        <v>908</v>
      </c>
      <c r="C586" s="109" t="s">
        <v>909</v>
      </c>
      <c r="D586" s="98"/>
      <c r="E586" s="99">
        <v>0</v>
      </c>
      <c r="F586" s="99">
        <f t="shared" ref="F586:F666" si="325">+G586-E586</f>
        <v>0</v>
      </c>
      <c r="G586" s="99">
        <f t="shared" ref="G586:G666" si="326">+W586</f>
        <v>0</v>
      </c>
      <c r="H586" s="99">
        <v>0</v>
      </c>
      <c r="I586" s="99">
        <v>0</v>
      </c>
      <c r="J586" s="99">
        <v>0</v>
      </c>
      <c r="K586" s="99">
        <v>0</v>
      </c>
      <c r="L586" s="99">
        <v>0</v>
      </c>
      <c r="M586" s="99">
        <v>0</v>
      </c>
      <c r="N586" s="99">
        <v>0</v>
      </c>
      <c r="O586" s="99">
        <v>0</v>
      </c>
      <c r="P586" s="99">
        <v>0</v>
      </c>
      <c r="Q586" s="99">
        <v>0</v>
      </c>
      <c r="R586" s="99">
        <v>0</v>
      </c>
      <c r="S586" s="99">
        <v>0</v>
      </c>
      <c r="T586" s="99">
        <v>0</v>
      </c>
      <c r="U586" s="99">
        <v>0</v>
      </c>
      <c r="V586" s="99">
        <v>0</v>
      </c>
      <c r="W586" s="100">
        <f t="shared" si="324"/>
        <v>0</v>
      </c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</row>
    <row r="587" spans="2:35" s="41" customFormat="1" ht="12" hidden="1" customHeight="1" x14ac:dyDescent="0.2">
      <c r="B587" s="111" t="s">
        <v>910</v>
      </c>
      <c r="C587" s="109" t="s">
        <v>909</v>
      </c>
      <c r="D587" s="98"/>
      <c r="E587" s="99">
        <v>0</v>
      </c>
      <c r="F587" s="99">
        <f t="shared" si="325"/>
        <v>0</v>
      </c>
      <c r="G587" s="99">
        <f t="shared" si="326"/>
        <v>0</v>
      </c>
      <c r="H587" s="99">
        <v>0</v>
      </c>
      <c r="I587" s="99">
        <v>0</v>
      </c>
      <c r="J587" s="99">
        <v>0</v>
      </c>
      <c r="K587" s="99">
        <v>0</v>
      </c>
      <c r="L587" s="99">
        <v>0</v>
      </c>
      <c r="M587" s="99">
        <v>0</v>
      </c>
      <c r="N587" s="99">
        <v>0</v>
      </c>
      <c r="O587" s="99">
        <v>0</v>
      </c>
      <c r="P587" s="99">
        <v>0</v>
      </c>
      <c r="Q587" s="99">
        <v>0</v>
      </c>
      <c r="R587" s="99">
        <v>0</v>
      </c>
      <c r="S587" s="99">
        <v>0</v>
      </c>
      <c r="T587" s="99">
        <v>0</v>
      </c>
      <c r="U587" s="99">
        <v>0</v>
      </c>
      <c r="V587" s="99">
        <v>0</v>
      </c>
      <c r="W587" s="100">
        <f t="shared" si="324"/>
        <v>0</v>
      </c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</row>
    <row r="588" spans="2:35" s="41" customFormat="1" ht="12" hidden="1" customHeight="1" x14ac:dyDescent="0.2">
      <c r="B588" s="111" t="s">
        <v>911</v>
      </c>
      <c r="C588" s="109" t="s">
        <v>912</v>
      </c>
      <c r="D588" s="98"/>
      <c r="E588" s="99">
        <v>0</v>
      </c>
      <c r="F588" s="99">
        <f t="shared" si="325"/>
        <v>0</v>
      </c>
      <c r="G588" s="99">
        <f t="shared" si="326"/>
        <v>0</v>
      </c>
      <c r="H588" s="99">
        <v>0</v>
      </c>
      <c r="I588" s="99">
        <v>0</v>
      </c>
      <c r="J588" s="99">
        <v>0</v>
      </c>
      <c r="K588" s="99">
        <v>0</v>
      </c>
      <c r="L588" s="99">
        <v>0</v>
      </c>
      <c r="M588" s="99">
        <v>0</v>
      </c>
      <c r="N588" s="99">
        <v>0</v>
      </c>
      <c r="O588" s="99">
        <v>0</v>
      </c>
      <c r="P588" s="99">
        <v>0</v>
      </c>
      <c r="Q588" s="99">
        <v>0</v>
      </c>
      <c r="R588" s="99">
        <v>0</v>
      </c>
      <c r="S588" s="99">
        <v>0</v>
      </c>
      <c r="T588" s="99">
        <v>0</v>
      </c>
      <c r="U588" s="99">
        <v>0</v>
      </c>
      <c r="V588" s="99">
        <v>0</v>
      </c>
      <c r="W588" s="100">
        <f t="shared" si="324"/>
        <v>0</v>
      </c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</row>
    <row r="589" spans="2:35" s="41" customFormat="1" ht="12" hidden="1" customHeight="1" x14ac:dyDescent="0.2">
      <c r="B589" s="111" t="s">
        <v>913</v>
      </c>
      <c r="C589" s="109" t="s">
        <v>914</v>
      </c>
      <c r="D589" s="98"/>
      <c r="E589" s="99">
        <v>0</v>
      </c>
      <c r="F589" s="99">
        <f t="shared" si="325"/>
        <v>0</v>
      </c>
      <c r="G589" s="99">
        <f t="shared" si="326"/>
        <v>0</v>
      </c>
      <c r="H589" s="99">
        <v>0</v>
      </c>
      <c r="I589" s="99">
        <v>0</v>
      </c>
      <c r="J589" s="99">
        <v>0</v>
      </c>
      <c r="K589" s="99">
        <v>0</v>
      </c>
      <c r="L589" s="99">
        <v>0</v>
      </c>
      <c r="M589" s="99">
        <v>0</v>
      </c>
      <c r="N589" s="99">
        <v>0</v>
      </c>
      <c r="O589" s="99">
        <v>0</v>
      </c>
      <c r="P589" s="99">
        <v>0</v>
      </c>
      <c r="Q589" s="99">
        <v>0</v>
      </c>
      <c r="R589" s="99">
        <v>0</v>
      </c>
      <c r="S589" s="99">
        <v>0</v>
      </c>
      <c r="T589" s="99">
        <v>0</v>
      </c>
      <c r="U589" s="99">
        <v>0</v>
      </c>
      <c r="V589" s="99">
        <v>0</v>
      </c>
      <c r="W589" s="100">
        <f t="shared" si="324"/>
        <v>0</v>
      </c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</row>
    <row r="590" spans="2:35" s="41" customFormat="1" ht="12" hidden="1" customHeight="1" x14ac:dyDescent="0.2">
      <c r="B590" s="111" t="s">
        <v>915</v>
      </c>
      <c r="C590" s="109" t="s">
        <v>916</v>
      </c>
      <c r="D590" s="98"/>
      <c r="E590" s="99">
        <v>0</v>
      </c>
      <c r="F590" s="99">
        <f t="shared" si="325"/>
        <v>0</v>
      </c>
      <c r="G590" s="99">
        <f t="shared" si="326"/>
        <v>0</v>
      </c>
      <c r="H590" s="99">
        <v>0</v>
      </c>
      <c r="I590" s="99">
        <v>0</v>
      </c>
      <c r="J590" s="99">
        <v>0</v>
      </c>
      <c r="K590" s="99">
        <v>0</v>
      </c>
      <c r="L590" s="99">
        <v>0</v>
      </c>
      <c r="M590" s="99">
        <v>0</v>
      </c>
      <c r="N590" s="99">
        <v>0</v>
      </c>
      <c r="O590" s="99">
        <v>0</v>
      </c>
      <c r="P590" s="99">
        <v>0</v>
      </c>
      <c r="Q590" s="99">
        <v>0</v>
      </c>
      <c r="R590" s="99">
        <v>0</v>
      </c>
      <c r="S590" s="99">
        <v>0</v>
      </c>
      <c r="T590" s="99">
        <v>0</v>
      </c>
      <c r="U590" s="99">
        <v>0</v>
      </c>
      <c r="V590" s="99">
        <v>0</v>
      </c>
      <c r="W590" s="100">
        <f t="shared" si="324"/>
        <v>0</v>
      </c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</row>
    <row r="591" spans="2:35" s="41" customFormat="1" ht="12" hidden="1" customHeight="1" x14ac:dyDescent="0.2">
      <c r="B591" s="111" t="s">
        <v>917</v>
      </c>
      <c r="C591" s="109" t="s">
        <v>918</v>
      </c>
      <c r="D591" s="98"/>
      <c r="E591" s="99">
        <v>0</v>
      </c>
      <c r="F591" s="99">
        <f t="shared" si="325"/>
        <v>0</v>
      </c>
      <c r="G591" s="99">
        <f t="shared" si="326"/>
        <v>0</v>
      </c>
      <c r="H591" s="99">
        <v>0</v>
      </c>
      <c r="I591" s="99">
        <v>0</v>
      </c>
      <c r="J591" s="99">
        <v>0</v>
      </c>
      <c r="K591" s="99">
        <v>0</v>
      </c>
      <c r="L591" s="99">
        <v>0</v>
      </c>
      <c r="M591" s="99">
        <v>0</v>
      </c>
      <c r="N591" s="99">
        <v>0</v>
      </c>
      <c r="O591" s="99">
        <v>0</v>
      </c>
      <c r="P591" s="99">
        <v>0</v>
      </c>
      <c r="Q591" s="99">
        <v>0</v>
      </c>
      <c r="R591" s="99">
        <v>0</v>
      </c>
      <c r="S591" s="99">
        <v>0</v>
      </c>
      <c r="T591" s="99">
        <v>0</v>
      </c>
      <c r="U591" s="99">
        <v>0</v>
      </c>
      <c r="V591" s="99">
        <v>0</v>
      </c>
      <c r="W591" s="100">
        <f t="shared" si="324"/>
        <v>0</v>
      </c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</row>
    <row r="592" spans="2:35" s="41" customFormat="1" ht="12" hidden="1" customHeight="1" x14ac:dyDescent="0.2">
      <c r="B592" s="111" t="s">
        <v>919</v>
      </c>
      <c r="C592" s="109" t="s">
        <v>920</v>
      </c>
      <c r="D592" s="98"/>
      <c r="E592" s="99">
        <v>0</v>
      </c>
      <c r="F592" s="99">
        <f t="shared" si="325"/>
        <v>0</v>
      </c>
      <c r="G592" s="99">
        <f t="shared" si="326"/>
        <v>0</v>
      </c>
      <c r="H592" s="99">
        <v>0</v>
      </c>
      <c r="I592" s="99">
        <v>0</v>
      </c>
      <c r="J592" s="99">
        <v>0</v>
      </c>
      <c r="K592" s="99">
        <v>0</v>
      </c>
      <c r="L592" s="99">
        <v>0</v>
      </c>
      <c r="M592" s="99">
        <v>0</v>
      </c>
      <c r="N592" s="99">
        <v>0</v>
      </c>
      <c r="O592" s="99">
        <v>0</v>
      </c>
      <c r="P592" s="99">
        <v>0</v>
      </c>
      <c r="Q592" s="99">
        <v>0</v>
      </c>
      <c r="R592" s="99">
        <v>0</v>
      </c>
      <c r="S592" s="99">
        <v>0</v>
      </c>
      <c r="T592" s="99">
        <v>0</v>
      </c>
      <c r="U592" s="99">
        <v>0</v>
      </c>
      <c r="V592" s="99">
        <v>0</v>
      </c>
      <c r="W592" s="100">
        <f t="shared" si="324"/>
        <v>0</v>
      </c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</row>
    <row r="593" spans="2:35" s="41" customFormat="1" ht="12" hidden="1" customHeight="1" x14ac:dyDescent="0.2">
      <c r="B593" s="111" t="s">
        <v>921</v>
      </c>
      <c r="C593" s="109" t="s">
        <v>920</v>
      </c>
      <c r="D593" s="98"/>
      <c r="E593" s="99">
        <v>0</v>
      </c>
      <c r="F593" s="99">
        <f t="shared" si="325"/>
        <v>0</v>
      </c>
      <c r="G593" s="99">
        <f t="shared" si="326"/>
        <v>0</v>
      </c>
      <c r="H593" s="99">
        <v>0</v>
      </c>
      <c r="I593" s="99">
        <v>0</v>
      </c>
      <c r="J593" s="99">
        <v>0</v>
      </c>
      <c r="K593" s="99">
        <v>0</v>
      </c>
      <c r="L593" s="99">
        <v>0</v>
      </c>
      <c r="M593" s="99">
        <v>0</v>
      </c>
      <c r="N593" s="99">
        <v>0</v>
      </c>
      <c r="O593" s="99">
        <v>0</v>
      </c>
      <c r="P593" s="99">
        <v>0</v>
      </c>
      <c r="Q593" s="99">
        <v>0</v>
      </c>
      <c r="R593" s="99">
        <v>0</v>
      </c>
      <c r="S593" s="99">
        <v>0</v>
      </c>
      <c r="T593" s="99">
        <v>0</v>
      </c>
      <c r="U593" s="99">
        <v>0</v>
      </c>
      <c r="V593" s="99">
        <v>0</v>
      </c>
      <c r="W593" s="100">
        <f t="shared" si="324"/>
        <v>0</v>
      </c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</row>
    <row r="594" spans="2:35" s="41" customFormat="1" ht="12" hidden="1" customHeight="1" x14ac:dyDescent="0.2">
      <c r="B594" s="111" t="s">
        <v>922</v>
      </c>
      <c r="C594" s="109" t="s">
        <v>923</v>
      </c>
      <c r="D594" s="98"/>
      <c r="E594" s="99">
        <v>0</v>
      </c>
      <c r="F594" s="99">
        <f t="shared" si="325"/>
        <v>0</v>
      </c>
      <c r="G594" s="99">
        <f t="shared" si="326"/>
        <v>0</v>
      </c>
      <c r="H594" s="99">
        <v>0</v>
      </c>
      <c r="I594" s="99">
        <v>0</v>
      </c>
      <c r="J594" s="99">
        <v>0</v>
      </c>
      <c r="K594" s="99">
        <v>0</v>
      </c>
      <c r="L594" s="99">
        <v>0</v>
      </c>
      <c r="M594" s="99">
        <v>0</v>
      </c>
      <c r="N594" s="99">
        <v>0</v>
      </c>
      <c r="O594" s="99">
        <v>0</v>
      </c>
      <c r="P594" s="99">
        <v>0</v>
      </c>
      <c r="Q594" s="99">
        <v>0</v>
      </c>
      <c r="R594" s="99">
        <v>0</v>
      </c>
      <c r="S594" s="99">
        <v>0</v>
      </c>
      <c r="T594" s="99">
        <v>0</v>
      </c>
      <c r="U594" s="99">
        <v>0</v>
      </c>
      <c r="V594" s="99">
        <v>0</v>
      </c>
      <c r="W594" s="100">
        <f t="shared" si="324"/>
        <v>0</v>
      </c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</row>
    <row r="595" spans="2:35" s="41" customFormat="1" ht="12" hidden="1" customHeight="1" x14ac:dyDescent="0.2">
      <c r="B595" s="111" t="s">
        <v>924</v>
      </c>
      <c r="C595" s="109" t="s">
        <v>925</v>
      </c>
      <c r="D595" s="98"/>
      <c r="E595" s="99">
        <v>0</v>
      </c>
      <c r="F595" s="99">
        <f t="shared" si="325"/>
        <v>0</v>
      </c>
      <c r="G595" s="99">
        <f t="shared" si="326"/>
        <v>0</v>
      </c>
      <c r="H595" s="99">
        <v>0</v>
      </c>
      <c r="I595" s="99">
        <v>0</v>
      </c>
      <c r="J595" s="99">
        <v>0</v>
      </c>
      <c r="K595" s="99">
        <v>0</v>
      </c>
      <c r="L595" s="99">
        <v>0</v>
      </c>
      <c r="M595" s="99">
        <v>0</v>
      </c>
      <c r="N595" s="99">
        <v>0</v>
      </c>
      <c r="O595" s="99">
        <v>0</v>
      </c>
      <c r="P595" s="99">
        <v>0</v>
      </c>
      <c r="Q595" s="99">
        <v>0</v>
      </c>
      <c r="R595" s="99">
        <v>0</v>
      </c>
      <c r="S595" s="99">
        <v>0</v>
      </c>
      <c r="T595" s="99">
        <v>0</v>
      </c>
      <c r="U595" s="99">
        <v>0</v>
      </c>
      <c r="V595" s="99">
        <v>0</v>
      </c>
      <c r="W595" s="100">
        <f t="shared" si="324"/>
        <v>0</v>
      </c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</row>
    <row r="596" spans="2:35" s="41" customFormat="1" ht="12" hidden="1" customHeight="1" x14ac:dyDescent="0.2">
      <c r="B596" s="111" t="s">
        <v>926</v>
      </c>
      <c r="C596" s="109" t="s">
        <v>927</v>
      </c>
      <c r="D596" s="98"/>
      <c r="E596" s="99">
        <v>0</v>
      </c>
      <c r="F596" s="99">
        <f t="shared" si="325"/>
        <v>0</v>
      </c>
      <c r="G596" s="99">
        <f t="shared" si="326"/>
        <v>0</v>
      </c>
      <c r="H596" s="99">
        <v>0</v>
      </c>
      <c r="I596" s="99">
        <v>0</v>
      </c>
      <c r="J596" s="99">
        <v>0</v>
      </c>
      <c r="K596" s="99">
        <v>0</v>
      </c>
      <c r="L596" s="99">
        <v>0</v>
      </c>
      <c r="M596" s="99">
        <v>0</v>
      </c>
      <c r="N596" s="99">
        <v>0</v>
      </c>
      <c r="O596" s="99">
        <v>0</v>
      </c>
      <c r="P596" s="99">
        <v>0</v>
      </c>
      <c r="Q596" s="99">
        <v>0</v>
      </c>
      <c r="R596" s="99">
        <v>0</v>
      </c>
      <c r="S596" s="99">
        <v>0</v>
      </c>
      <c r="T596" s="99">
        <v>0</v>
      </c>
      <c r="U596" s="99">
        <v>0</v>
      </c>
      <c r="V596" s="99">
        <v>0</v>
      </c>
      <c r="W596" s="100">
        <f t="shared" si="324"/>
        <v>0</v>
      </c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</row>
    <row r="597" spans="2:35" s="41" customFormat="1" ht="12" hidden="1" customHeight="1" x14ac:dyDescent="0.2">
      <c r="B597" s="111" t="s">
        <v>928</v>
      </c>
      <c r="C597" s="109" t="s">
        <v>929</v>
      </c>
      <c r="D597" s="98"/>
      <c r="E597" s="99">
        <v>0</v>
      </c>
      <c r="F597" s="99">
        <f t="shared" si="325"/>
        <v>0</v>
      </c>
      <c r="G597" s="99">
        <f t="shared" si="326"/>
        <v>0</v>
      </c>
      <c r="H597" s="99">
        <v>0</v>
      </c>
      <c r="I597" s="99">
        <v>0</v>
      </c>
      <c r="J597" s="99">
        <v>0</v>
      </c>
      <c r="K597" s="99">
        <v>0</v>
      </c>
      <c r="L597" s="99">
        <v>0</v>
      </c>
      <c r="M597" s="99">
        <v>0</v>
      </c>
      <c r="N597" s="99">
        <v>0</v>
      </c>
      <c r="O597" s="99">
        <v>0</v>
      </c>
      <c r="P597" s="99">
        <v>0</v>
      </c>
      <c r="Q597" s="99">
        <v>0</v>
      </c>
      <c r="R597" s="99">
        <v>0</v>
      </c>
      <c r="S597" s="99">
        <v>0</v>
      </c>
      <c r="T597" s="99">
        <v>0</v>
      </c>
      <c r="U597" s="99">
        <v>0</v>
      </c>
      <c r="V597" s="99">
        <v>0</v>
      </c>
      <c r="W597" s="100">
        <f t="shared" si="324"/>
        <v>0</v>
      </c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</row>
    <row r="598" spans="2:35" s="41" customFormat="1" ht="12" hidden="1" customHeight="1" x14ac:dyDescent="0.2">
      <c r="B598" s="111" t="s">
        <v>930</v>
      </c>
      <c r="C598" s="109" t="s">
        <v>931</v>
      </c>
      <c r="D598" s="98"/>
      <c r="E598" s="99">
        <v>0</v>
      </c>
      <c r="F598" s="99">
        <f t="shared" si="325"/>
        <v>10000</v>
      </c>
      <c r="G598" s="99">
        <f t="shared" si="326"/>
        <v>10000</v>
      </c>
      <c r="H598" s="99">
        <v>0</v>
      </c>
      <c r="I598" s="99">
        <v>0</v>
      </c>
      <c r="J598" s="99">
        <v>0</v>
      </c>
      <c r="K598" s="99">
        <v>0</v>
      </c>
      <c r="L598" s="99">
        <v>10000</v>
      </c>
      <c r="M598" s="99">
        <v>0</v>
      </c>
      <c r="N598" s="99">
        <v>0</v>
      </c>
      <c r="O598" s="99">
        <v>0</v>
      </c>
      <c r="P598" s="99">
        <v>0</v>
      </c>
      <c r="Q598" s="99">
        <v>0</v>
      </c>
      <c r="R598" s="99">
        <v>0</v>
      </c>
      <c r="S598" s="99">
        <v>0</v>
      </c>
      <c r="T598" s="99">
        <v>0</v>
      </c>
      <c r="U598" s="99">
        <v>0</v>
      </c>
      <c r="V598" s="99">
        <v>0</v>
      </c>
      <c r="W598" s="100">
        <f t="shared" si="324"/>
        <v>10000</v>
      </c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</row>
    <row r="599" spans="2:35" s="41" customFormat="1" ht="12" hidden="1" customHeight="1" x14ac:dyDescent="0.2">
      <c r="B599" s="96" t="s">
        <v>932</v>
      </c>
      <c r="C599" s="109" t="s">
        <v>68</v>
      </c>
      <c r="D599" s="98"/>
      <c r="E599" s="99">
        <v>0</v>
      </c>
      <c r="F599" s="99">
        <f t="shared" si="325"/>
        <v>65000</v>
      </c>
      <c r="G599" s="99">
        <f t="shared" si="326"/>
        <v>65000</v>
      </c>
      <c r="H599" s="99">
        <f t="shared" ref="H599:U600" si="327">+H600</f>
        <v>0</v>
      </c>
      <c r="I599" s="99">
        <f t="shared" si="327"/>
        <v>0</v>
      </c>
      <c r="J599" s="99">
        <f t="shared" si="327"/>
        <v>0</v>
      </c>
      <c r="K599" s="99">
        <f t="shared" si="327"/>
        <v>0</v>
      </c>
      <c r="L599" s="99">
        <f t="shared" si="327"/>
        <v>0</v>
      </c>
      <c r="M599" s="99">
        <f t="shared" si="327"/>
        <v>0</v>
      </c>
      <c r="N599" s="99">
        <f t="shared" si="327"/>
        <v>0</v>
      </c>
      <c r="O599" s="99">
        <f t="shared" si="327"/>
        <v>0</v>
      </c>
      <c r="P599" s="99">
        <f t="shared" si="327"/>
        <v>0</v>
      </c>
      <c r="Q599" s="99">
        <f t="shared" si="327"/>
        <v>0</v>
      </c>
      <c r="R599" s="99">
        <f t="shared" si="327"/>
        <v>0</v>
      </c>
      <c r="S599" s="99">
        <f t="shared" si="327"/>
        <v>0</v>
      </c>
      <c r="T599" s="99">
        <f t="shared" si="327"/>
        <v>0</v>
      </c>
      <c r="U599" s="99">
        <f t="shared" si="327"/>
        <v>0</v>
      </c>
      <c r="V599" s="99">
        <f>+V600</f>
        <v>65000</v>
      </c>
      <c r="W599" s="100">
        <f>+W600</f>
        <v>65000</v>
      </c>
      <c r="X599" s="117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</row>
    <row r="600" spans="2:35" s="41" customFormat="1" ht="12" hidden="1" customHeight="1" x14ac:dyDescent="0.2">
      <c r="B600" s="96" t="s">
        <v>933</v>
      </c>
      <c r="C600" s="109" t="s">
        <v>934</v>
      </c>
      <c r="D600" s="98"/>
      <c r="E600" s="99">
        <v>245200</v>
      </c>
      <c r="F600" s="99">
        <f t="shared" si="325"/>
        <v>-180200</v>
      </c>
      <c r="G600" s="99">
        <f t="shared" si="326"/>
        <v>65000</v>
      </c>
      <c r="H600" s="99">
        <f t="shared" si="327"/>
        <v>0</v>
      </c>
      <c r="I600" s="99">
        <f t="shared" si="327"/>
        <v>0</v>
      </c>
      <c r="J600" s="99">
        <f t="shared" si="327"/>
        <v>0</v>
      </c>
      <c r="K600" s="99">
        <f t="shared" si="327"/>
        <v>0</v>
      </c>
      <c r="L600" s="99">
        <f t="shared" si="327"/>
        <v>0</v>
      </c>
      <c r="M600" s="99">
        <f t="shared" si="327"/>
        <v>0</v>
      </c>
      <c r="N600" s="99">
        <f t="shared" si="327"/>
        <v>0</v>
      </c>
      <c r="O600" s="99">
        <f t="shared" si="327"/>
        <v>0</v>
      </c>
      <c r="P600" s="99">
        <f t="shared" si="327"/>
        <v>0</v>
      </c>
      <c r="Q600" s="99">
        <f t="shared" si="327"/>
        <v>0</v>
      </c>
      <c r="R600" s="99">
        <f t="shared" si="327"/>
        <v>0</v>
      </c>
      <c r="S600" s="99">
        <f t="shared" si="327"/>
        <v>0</v>
      </c>
      <c r="T600" s="99">
        <f t="shared" si="327"/>
        <v>0</v>
      </c>
      <c r="U600" s="99">
        <f t="shared" si="327"/>
        <v>0</v>
      </c>
      <c r="V600" s="99">
        <f>+V601</f>
        <v>65000</v>
      </c>
      <c r="W600" s="100">
        <f>+W601</f>
        <v>65000</v>
      </c>
      <c r="X600" s="117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</row>
    <row r="601" spans="2:35" s="41" customFormat="1" ht="12" hidden="1" customHeight="1" x14ac:dyDescent="0.2">
      <c r="B601" s="96" t="s">
        <v>935</v>
      </c>
      <c r="C601" s="109" t="s">
        <v>936</v>
      </c>
      <c r="D601" s="98"/>
      <c r="E601" s="99">
        <v>245200</v>
      </c>
      <c r="F601" s="99">
        <f t="shared" si="325"/>
        <v>-180200</v>
      </c>
      <c r="G601" s="99">
        <f t="shared" si="326"/>
        <v>65000</v>
      </c>
      <c r="H601" s="99">
        <f t="shared" ref="H601:U601" si="328">+H603+H602+H605+H604</f>
        <v>0</v>
      </c>
      <c r="I601" s="99">
        <f t="shared" si="328"/>
        <v>0</v>
      </c>
      <c r="J601" s="99">
        <f t="shared" si="328"/>
        <v>0</v>
      </c>
      <c r="K601" s="99">
        <f t="shared" si="328"/>
        <v>0</v>
      </c>
      <c r="L601" s="99">
        <f t="shared" si="328"/>
        <v>0</v>
      </c>
      <c r="M601" s="99">
        <f t="shared" si="328"/>
        <v>0</v>
      </c>
      <c r="N601" s="99">
        <f t="shared" si="328"/>
        <v>0</v>
      </c>
      <c r="O601" s="99">
        <f t="shared" si="328"/>
        <v>0</v>
      </c>
      <c r="P601" s="99">
        <f t="shared" si="328"/>
        <v>0</v>
      </c>
      <c r="Q601" s="99">
        <f t="shared" si="328"/>
        <v>0</v>
      </c>
      <c r="R601" s="99">
        <f t="shared" si="328"/>
        <v>0</v>
      </c>
      <c r="S601" s="99">
        <f t="shared" si="328"/>
        <v>0</v>
      </c>
      <c r="T601" s="99">
        <f t="shared" si="328"/>
        <v>0</v>
      </c>
      <c r="U601" s="99">
        <f t="shared" si="328"/>
        <v>0</v>
      </c>
      <c r="V601" s="99">
        <f>+V603+V602+V605+V604</f>
        <v>65000</v>
      </c>
      <c r="W601" s="100">
        <f>+W603+W602+W605+W604</f>
        <v>65000</v>
      </c>
      <c r="X601" s="117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</row>
    <row r="602" spans="2:35" s="41" customFormat="1" ht="12" hidden="1" customHeight="1" x14ac:dyDescent="0.2">
      <c r="B602" s="111" t="s">
        <v>937</v>
      </c>
      <c r="C602" s="109" t="s">
        <v>889</v>
      </c>
      <c r="D602" s="98"/>
      <c r="E602" s="99">
        <v>0</v>
      </c>
      <c r="F602" s="99">
        <f t="shared" si="325"/>
        <v>33000</v>
      </c>
      <c r="G602" s="99">
        <f t="shared" si="326"/>
        <v>33000</v>
      </c>
      <c r="H602" s="99">
        <v>0</v>
      </c>
      <c r="I602" s="99">
        <v>0</v>
      </c>
      <c r="J602" s="99">
        <v>0</v>
      </c>
      <c r="K602" s="99">
        <v>0</v>
      </c>
      <c r="L602" s="99">
        <v>0</v>
      </c>
      <c r="M602" s="99">
        <v>0</v>
      </c>
      <c r="N602" s="99">
        <v>0</v>
      </c>
      <c r="O602" s="99">
        <v>0</v>
      </c>
      <c r="P602" s="99">
        <v>0</v>
      </c>
      <c r="Q602" s="99">
        <v>0</v>
      </c>
      <c r="R602" s="99">
        <v>0</v>
      </c>
      <c r="S602" s="99">
        <v>0</v>
      </c>
      <c r="T602" s="99">
        <v>0</v>
      </c>
      <c r="U602" s="99">
        <v>0</v>
      </c>
      <c r="V602" s="99">
        <v>33000</v>
      </c>
      <c r="W602" s="100">
        <f t="shared" ref="W602:W605" si="329">SUM(H602:V602)</f>
        <v>33000</v>
      </c>
      <c r="X602" s="117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</row>
    <row r="603" spans="2:35" s="41" customFormat="1" ht="12" hidden="1" customHeight="1" x14ac:dyDescent="0.2">
      <c r="B603" s="111" t="s">
        <v>938</v>
      </c>
      <c r="C603" s="109" t="s">
        <v>899</v>
      </c>
      <c r="D603" s="98"/>
      <c r="E603" s="99">
        <v>0</v>
      </c>
      <c r="F603" s="99">
        <f>+G603-E603</f>
        <v>15000</v>
      </c>
      <c r="G603" s="99">
        <f>+W603</f>
        <v>15000</v>
      </c>
      <c r="H603" s="99">
        <v>0</v>
      </c>
      <c r="I603" s="99">
        <v>0</v>
      </c>
      <c r="J603" s="99">
        <v>0</v>
      </c>
      <c r="K603" s="99">
        <v>0</v>
      </c>
      <c r="L603" s="99">
        <v>0</v>
      </c>
      <c r="M603" s="99">
        <v>0</v>
      </c>
      <c r="N603" s="99">
        <v>0</v>
      </c>
      <c r="O603" s="99">
        <v>0</v>
      </c>
      <c r="P603" s="99">
        <v>0</v>
      </c>
      <c r="Q603" s="99">
        <v>0</v>
      </c>
      <c r="R603" s="99">
        <v>0</v>
      </c>
      <c r="S603" s="99">
        <v>0</v>
      </c>
      <c r="T603" s="99">
        <v>0</v>
      </c>
      <c r="U603" s="99">
        <v>0</v>
      </c>
      <c r="V603" s="99">
        <v>15000</v>
      </c>
      <c r="W603" s="100">
        <f t="shared" si="329"/>
        <v>15000</v>
      </c>
      <c r="X603" s="117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</row>
    <row r="604" spans="2:35" s="139" customFormat="1" ht="12" hidden="1" customHeight="1" x14ac:dyDescent="0.2">
      <c r="B604" s="111" t="s">
        <v>939</v>
      </c>
      <c r="C604" s="109" t="s">
        <v>940</v>
      </c>
      <c r="D604" s="136"/>
      <c r="E604" s="99">
        <v>0</v>
      </c>
      <c r="F604" s="99">
        <f t="shared" ref="F604:F605" si="330">+G604-E604</f>
        <v>0</v>
      </c>
      <c r="G604" s="99">
        <f t="shared" ref="G604" si="331">+T604</f>
        <v>0</v>
      </c>
      <c r="H604" s="99">
        <v>0</v>
      </c>
      <c r="I604" s="99">
        <v>0</v>
      </c>
      <c r="J604" s="99">
        <v>0</v>
      </c>
      <c r="K604" s="99">
        <v>0</v>
      </c>
      <c r="L604" s="99">
        <v>0</v>
      </c>
      <c r="M604" s="99">
        <v>0</v>
      </c>
      <c r="N604" s="99">
        <v>0</v>
      </c>
      <c r="O604" s="99">
        <v>0</v>
      </c>
      <c r="P604" s="99">
        <v>0</v>
      </c>
      <c r="Q604" s="99">
        <v>0</v>
      </c>
      <c r="R604" s="99">
        <v>0</v>
      </c>
      <c r="S604" s="99">
        <v>0</v>
      </c>
      <c r="T604" s="99">
        <v>0</v>
      </c>
      <c r="U604" s="99">
        <v>0</v>
      </c>
      <c r="V604" s="99">
        <v>13000</v>
      </c>
      <c r="W604" s="100">
        <f t="shared" si="329"/>
        <v>13000</v>
      </c>
      <c r="X604" s="137"/>
      <c r="Y604" s="138"/>
      <c r="Z604" s="138"/>
      <c r="AA604" s="138"/>
      <c r="AB604" s="138"/>
      <c r="AC604" s="138"/>
      <c r="AD604" s="138"/>
      <c r="AE604" s="138"/>
      <c r="AF604" s="138"/>
      <c r="AG604" s="138"/>
      <c r="AH604" s="138"/>
      <c r="AI604" s="138"/>
    </row>
    <row r="605" spans="2:35" s="41" customFormat="1" ht="12" hidden="1" customHeight="1" x14ac:dyDescent="0.2">
      <c r="B605" s="111" t="s">
        <v>941</v>
      </c>
      <c r="C605" s="109" t="s">
        <v>923</v>
      </c>
      <c r="D605" s="98"/>
      <c r="E605" s="99">
        <v>0</v>
      </c>
      <c r="F605" s="99">
        <f t="shared" si="330"/>
        <v>4000</v>
      </c>
      <c r="G605" s="99">
        <f t="shared" ref="G605" si="332">+W605</f>
        <v>4000</v>
      </c>
      <c r="H605" s="99">
        <v>0</v>
      </c>
      <c r="I605" s="99">
        <v>0</v>
      </c>
      <c r="J605" s="99">
        <v>0</v>
      </c>
      <c r="K605" s="99">
        <v>0</v>
      </c>
      <c r="L605" s="99">
        <v>0</v>
      </c>
      <c r="M605" s="99">
        <v>0</v>
      </c>
      <c r="N605" s="99">
        <v>0</v>
      </c>
      <c r="O605" s="99">
        <v>0</v>
      </c>
      <c r="P605" s="99">
        <v>0</v>
      </c>
      <c r="Q605" s="99">
        <v>0</v>
      </c>
      <c r="R605" s="99">
        <v>0</v>
      </c>
      <c r="S605" s="99">
        <v>0</v>
      </c>
      <c r="T605" s="99">
        <v>0</v>
      </c>
      <c r="U605" s="99">
        <v>0</v>
      </c>
      <c r="V605" s="99">
        <v>4000</v>
      </c>
      <c r="W605" s="100">
        <f t="shared" si="329"/>
        <v>4000</v>
      </c>
      <c r="X605" s="117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</row>
    <row r="606" spans="2:35" s="41" customFormat="1" ht="12" hidden="1" customHeight="1" x14ac:dyDescent="0.2">
      <c r="B606" s="96" t="s">
        <v>942</v>
      </c>
      <c r="C606" s="109" t="s">
        <v>72</v>
      </c>
      <c r="D606" s="98"/>
      <c r="E606" s="99">
        <v>0</v>
      </c>
      <c r="F606" s="99">
        <f t="shared" si="325"/>
        <v>0</v>
      </c>
      <c r="G606" s="99">
        <f t="shared" si="326"/>
        <v>0</v>
      </c>
      <c r="H606" s="99">
        <f t="shared" ref="H606:U607" si="333">+H607</f>
        <v>0</v>
      </c>
      <c r="I606" s="99">
        <f t="shared" si="333"/>
        <v>0</v>
      </c>
      <c r="J606" s="99">
        <f t="shared" si="333"/>
        <v>0</v>
      </c>
      <c r="K606" s="99">
        <f t="shared" si="333"/>
        <v>0</v>
      </c>
      <c r="L606" s="99">
        <f t="shared" si="333"/>
        <v>0</v>
      </c>
      <c r="M606" s="99">
        <f t="shared" si="333"/>
        <v>0</v>
      </c>
      <c r="N606" s="99">
        <f t="shared" si="333"/>
        <v>0</v>
      </c>
      <c r="O606" s="99">
        <f t="shared" si="333"/>
        <v>0</v>
      </c>
      <c r="P606" s="99">
        <f t="shared" si="333"/>
        <v>0</v>
      </c>
      <c r="Q606" s="99">
        <f t="shared" si="333"/>
        <v>0</v>
      </c>
      <c r="R606" s="99">
        <f t="shared" si="333"/>
        <v>0</v>
      </c>
      <c r="S606" s="99">
        <f t="shared" si="333"/>
        <v>0</v>
      </c>
      <c r="T606" s="99">
        <f t="shared" si="333"/>
        <v>0</v>
      </c>
      <c r="U606" s="99">
        <f t="shared" si="333"/>
        <v>0</v>
      </c>
      <c r="V606" s="99">
        <f>+V607</f>
        <v>0</v>
      </c>
      <c r="W606" s="100">
        <f>+W607</f>
        <v>0</v>
      </c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</row>
    <row r="607" spans="2:35" s="41" customFormat="1" ht="12" hidden="1" customHeight="1" x14ac:dyDescent="0.2">
      <c r="B607" s="96" t="s">
        <v>943</v>
      </c>
      <c r="C607" s="109" t="s">
        <v>944</v>
      </c>
      <c r="D607" s="98"/>
      <c r="E607" s="99">
        <v>0</v>
      </c>
      <c r="F607" s="99">
        <f t="shared" si="325"/>
        <v>0</v>
      </c>
      <c r="G607" s="99">
        <f t="shared" si="326"/>
        <v>0</v>
      </c>
      <c r="H607" s="99">
        <f t="shared" si="333"/>
        <v>0</v>
      </c>
      <c r="I607" s="99">
        <f t="shared" si="333"/>
        <v>0</v>
      </c>
      <c r="J607" s="99">
        <f t="shared" si="333"/>
        <v>0</v>
      </c>
      <c r="K607" s="99">
        <f t="shared" si="333"/>
        <v>0</v>
      </c>
      <c r="L607" s="99">
        <f t="shared" si="333"/>
        <v>0</v>
      </c>
      <c r="M607" s="99">
        <f t="shared" si="333"/>
        <v>0</v>
      </c>
      <c r="N607" s="99">
        <f t="shared" si="333"/>
        <v>0</v>
      </c>
      <c r="O607" s="99">
        <f t="shared" si="333"/>
        <v>0</v>
      </c>
      <c r="P607" s="99">
        <f t="shared" si="333"/>
        <v>0</v>
      </c>
      <c r="Q607" s="99">
        <f t="shared" si="333"/>
        <v>0</v>
      </c>
      <c r="R607" s="99">
        <f t="shared" si="333"/>
        <v>0</v>
      </c>
      <c r="S607" s="99">
        <f t="shared" si="333"/>
        <v>0</v>
      </c>
      <c r="T607" s="99">
        <f t="shared" si="333"/>
        <v>0</v>
      </c>
      <c r="U607" s="99">
        <f t="shared" si="333"/>
        <v>0</v>
      </c>
      <c r="V607" s="99">
        <f>+V608</f>
        <v>0</v>
      </c>
      <c r="W607" s="100">
        <f>+W608</f>
        <v>0</v>
      </c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</row>
    <row r="608" spans="2:35" s="41" customFormat="1" ht="12" hidden="1" customHeight="1" x14ac:dyDescent="0.2">
      <c r="B608" s="96" t="s">
        <v>945</v>
      </c>
      <c r="C608" s="109" t="s">
        <v>946</v>
      </c>
      <c r="D608" s="98"/>
      <c r="E608" s="99">
        <v>0</v>
      </c>
      <c r="F608" s="99">
        <f t="shared" si="325"/>
        <v>0</v>
      </c>
      <c r="G608" s="99">
        <f t="shared" si="326"/>
        <v>0</v>
      </c>
      <c r="H608" s="99">
        <f t="shared" ref="H608:U608" si="334">SUM(H609:H615)</f>
        <v>0</v>
      </c>
      <c r="I608" s="99">
        <f t="shared" si="334"/>
        <v>0</v>
      </c>
      <c r="J608" s="99">
        <f t="shared" si="334"/>
        <v>0</v>
      </c>
      <c r="K608" s="99">
        <f t="shared" si="334"/>
        <v>0</v>
      </c>
      <c r="L608" s="99">
        <f t="shared" si="334"/>
        <v>0</v>
      </c>
      <c r="M608" s="99">
        <f t="shared" si="334"/>
        <v>0</v>
      </c>
      <c r="N608" s="99">
        <f t="shared" si="334"/>
        <v>0</v>
      </c>
      <c r="O608" s="99">
        <f t="shared" si="334"/>
        <v>0</v>
      </c>
      <c r="P608" s="99">
        <f t="shared" si="334"/>
        <v>0</v>
      </c>
      <c r="Q608" s="99">
        <f t="shared" si="334"/>
        <v>0</v>
      </c>
      <c r="R608" s="99">
        <f t="shared" si="334"/>
        <v>0</v>
      </c>
      <c r="S608" s="99">
        <f t="shared" si="334"/>
        <v>0</v>
      </c>
      <c r="T608" s="99">
        <f t="shared" si="334"/>
        <v>0</v>
      </c>
      <c r="U608" s="99">
        <f t="shared" si="334"/>
        <v>0</v>
      </c>
      <c r="V608" s="99">
        <f>SUM(V609:V615)</f>
        <v>0</v>
      </c>
      <c r="W608" s="100">
        <f>SUM(W609:W615)</f>
        <v>0</v>
      </c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</row>
    <row r="609" spans="2:35" s="41" customFormat="1" ht="12" hidden="1" customHeight="1" x14ac:dyDescent="0.2">
      <c r="B609" s="111" t="s">
        <v>947</v>
      </c>
      <c r="C609" s="109" t="s">
        <v>948</v>
      </c>
      <c r="D609" s="98"/>
      <c r="E609" s="99">
        <v>0</v>
      </c>
      <c r="F609" s="99">
        <f t="shared" si="325"/>
        <v>0</v>
      </c>
      <c r="G609" s="99">
        <f t="shared" si="326"/>
        <v>0</v>
      </c>
      <c r="H609" s="99">
        <v>0</v>
      </c>
      <c r="I609" s="99">
        <v>0</v>
      </c>
      <c r="J609" s="99">
        <v>0</v>
      </c>
      <c r="K609" s="99">
        <v>0</v>
      </c>
      <c r="L609" s="99">
        <v>0</v>
      </c>
      <c r="M609" s="99">
        <v>0</v>
      </c>
      <c r="N609" s="99">
        <v>0</v>
      </c>
      <c r="O609" s="99">
        <v>0</v>
      </c>
      <c r="P609" s="99">
        <v>0</v>
      </c>
      <c r="Q609" s="99">
        <v>0</v>
      </c>
      <c r="R609" s="99">
        <v>0</v>
      </c>
      <c r="S609" s="99">
        <v>0</v>
      </c>
      <c r="T609" s="99">
        <v>0</v>
      </c>
      <c r="U609" s="99">
        <v>0</v>
      </c>
      <c r="V609" s="99">
        <v>0</v>
      </c>
      <c r="W609" s="100">
        <f t="shared" ref="W609:W615" si="335">SUM(H609:V609)</f>
        <v>0</v>
      </c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</row>
    <row r="610" spans="2:35" s="41" customFormat="1" ht="12" hidden="1" customHeight="1" x14ac:dyDescent="0.2">
      <c r="B610" s="111" t="s">
        <v>949</v>
      </c>
      <c r="C610" s="109" t="s">
        <v>950</v>
      </c>
      <c r="D610" s="98"/>
      <c r="E610" s="99">
        <v>0</v>
      </c>
      <c r="F610" s="99">
        <f t="shared" si="325"/>
        <v>0</v>
      </c>
      <c r="G610" s="99">
        <f t="shared" si="326"/>
        <v>0</v>
      </c>
      <c r="H610" s="99">
        <v>0</v>
      </c>
      <c r="I610" s="99">
        <v>0</v>
      </c>
      <c r="J610" s="99">
        <v>0</v>
      </c>
      <c r="K610" s="99">
        <v>0</v>
      </c>
      <c r="L610" s="99">
        <v>0</v>
      </c>
      <c r="M610" s="99">
        <v>0</v>
      </c>
      <c r="N610" s="99">
        <v>0</v>
      </c>
      <c r="O610" s="99">
        <v>0</v>
      </c>
      <c r="P610" s="99">
        <v>0</v>
      </c>
      <c r="Q610" s="99">
        <v>0</v>
      </c>
      <c r="R610" s="99">
        <v>0</v>
      </c>
      <c r="S610" s="99">
        <v>0</v>
      </c>
      <c r="T610" s="99">
        <v>0</v>
      </c>
      <c r="U610" s="99">
        <v>0</v>
      </c>
      <c r="V610" s="99">
        <v>0</v>
      </c>
      <c r="W610" s="100">
        <f t="shared" si="335"/>
        <v>0</v>
      </c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</row>
    <row r="611" spans="2:35" s="41" customFormat="1" ht="12" hidden="1" customHeight="1" x14ac:dyDescent="0.2">
      <c r="B611" s="111" t="s">
        <v>951</v>
      </c>
      <c r="C611" s="109" t="s">
        <v>952</v>
      </c>
      <c r="D611" s="98"/>
      <c r="E611" s="99">
        <v>0</v>
      </c>
      <c r="F611" s="99">
        <f t="shared" si="325"/>
        <v>0</v>
      </c>
      <c r="G611" s="99">
        <f t="shared" si="326"/>
        <v>0</v>
      </c>
      <c r="H611" s="99">
        <v>0</v>
      </c>
      <c r="I611" s="99">
        <v>0</v>
      </c>
      <c r="J611" s="99">
        <v>0</v>
      </c>
      <c r="K611" s="99">
        <v>0</v>
      </c>
      <c r="L611" s="99">
        <v>0</v>
      </c>
      <c r="M611" s="99">
        <v>0</v>
      </c>
      <c r="N611" s="99">
        <v>0</v>
      </c>
      <c r="O611" s="99">
        <v>0</v>
      </c>
      <c r="P611" s="99">
        <v>0</v>
      </c>
      <c r="Q611" s="99">
        <v>0</v>
      </c>
      <c r="R611" s="99">
        <v>0</v>
      </c>
      <c r="S611" s="99">
        <v>0</v>
      </c>
      <c r="T611" s="99">
        <v>0</v>
      </c>
      <c r="U611" s="99">
        <v>0</v>
      </c>
      <c r="V611" s="99">
        <v>0</v>
      </c>
      <c r="W611" s="100">
        <f t="shared" si="335"/>
        <v>0</v>
      </c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</row>
    <row r="612" spans="2:35" s="41" customFormat="1" ht="12" hidden="1" customHeight="1" x14ac:dyDescent="0.2">
      <c r="B612" s="111" t="s">
        <v>953</v>
      </c>
      <c r="C612" s="109" t="s">
        <v>954</v>
      </c>
      <c r="D612" s="98"/>
      <c r="E612" s="99">
        <v>0</v>
      </c>
      <c r="F612" s="99">
        <f t="shared" si="325"/>
        <v>0</v>
      </c>
      <c r="G612" s="99">
        <f t="shared" si="326"/>
        <v>0</v>
      </c>
      <c r="H612" s="99">
        <v>0</v>
      </c>
      <c r="I612" s="99">
        <v>0</v>
      </c>
      <c r="J612" s="99">
        <v>0</v>
      </c>
      <c r="K612" s="99">
        <v>0</v>
      </c>
      <c r="L612" s="99">
        <v>0</v>
      </c>
      <c r="M612" s="99">
        <v>0</v>
      </c>
      <c r="N612" s="99">
        <v>0</v>
      </c>
      <c r="O612" s="99">
        <v>0</v>
      </c>
      <c r="P612" s="99">
        <v>0</v>
      </c>
      <c r="Q612" s="99">
        <v>0</v>
      </c>
      <c r="R612" s="99">
        <v>0</v>
      </c>
      <c r="S612" s="99">
        <v>0</v>
      </c>
      <c r="T612" s="99">
        <v>0</v>
      </c>
      <c r="U612" s="99">
        <v>0</v>
      </c>
      <c r="V612" s="99">
        <v>0</v>
      </c>
      <c r="W612" s="100">
        <f t="shared" si="335"/>
        <v>0</v>
      </c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</row>
    <row r="613" spans="2:35" s="41" customFormat="1" ht="12" hidden="1" customHeight="1" x14ac:dyDescent="0.2">
      <c r="B613" s="111" t="s">
        <v>955</v>
      </c>
      <c r="C613" s="109" t="s">
        <v>954</v>
      </c>
      <c r="D613" s="98"/>
      <c r="E613" s="99">
        <v>0</v>
      </c>
      <c r="F613" s="99">
        <f t="shared" si="325"/>
        <v>0</v>
      </c>
      <c r="G613" s="99">
        <f t="shared" si="326"/>
        <v>0</v>
      </c>
      <c r="H613" s="99">
        <v>0</v>
      </c>
      <c r="I613" s="99">
        <v>0</v>
      </c>
      <c r="J613" s="99">
        <v>0</v>
      </c>
      <c r="K613" s="99">
        <v>0</v>
      </c>
      <c r="L613" s="99">
        <v>0</v>
      </c>
      <c r="M613" s="99">
        <v>0</v>
      </c>
      <c r="N613" s="99">
        <v>0</v>
      </c>
      <c r="O613" s="99">
        <v>0</v>
      </c>
      <c r="P613" s="99">
        <v>0</v>
      </c>
      <c r="Q613" s="99">
        <v>0</v>
      </c>
      <c r="R613" s="99">
        <v>0</v>
      </c>
      <c r="S613" s="99">
        <v>0</v>
      </c>
      <c r="T613" s="99">
        <v>0</v>
      </c>
      <c r="U613" s="99">
        <v>0</v>
      </c>
      <c r="V613" s="99">
        <v>0</v>
      </c>
      <c r="W613" s="100">
        <f t="shared" si="335"/>
        <v>0</v>
      </c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</row>
    <row r="614" spans="2:35" s="41" customFormat="1" ht="12" hidden="1" customHeight="1" x14ac:dyDescent="0.2">
      <c r="B614" s="111" t="s">
        <v>956</v>
      </c>
      <c r="C614" s="109" t="s">
        <v>891</v>
      </c>
      <c r="D614" s="98"/>
      <c r="E614" s="99">
        <v>0</v>
      </c>
      <c r="F614" s="99">
        <f t="shared" si="325"/>
        <v>0</v>
      </c>
      <c r="G614" s="99">
        <f t="shared" si="326"/>
        <v>0</v>
      </c>
      <c r="H614" s="99">
        <v>0</v>
      </c>
      <c r="I614" s="99">
        <v>0</v>
      </c>
      <c r="J614" s="99">
        <v>0</v>
      </c>
      <c r="K614" s="99">
        <v>0</v>
      </c>
      <c r="L614" s="99">
        <v>0</v>
      </c>
      <c r="M614" s="99">
        <v>0</v>
      </c>
      <c r="N614" s="99">
        <v>0</v>
      </c>
      <c r="O614" s="99">
        <v>0</v>
      </c>
      <c r="P614" s="99">
        <v>0</v>
      </c>
      <c r="Q614" s="99">
        <v>0</v>
      </c>
      <c r="R614" s="99">
        <v>0</v>
      </c>
      <c r="S614" s="99">
        <v>0</v>
      </c>
      <c r="T614" s="99">
        <v>0</v>
      </c>
      <c r="U614" s="99">
        <v>0</v>
      </c>
      <c r="V614" s="99">
        <v>0</v>
      </c>
      <c r="W614" s="100">
        <f t="shared" si="335"/>
        <v>0</v>
      </c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</row>
    <row r="615" spans="2:35" ht="12" hidden="1" customHeight="1" x14ac:dyDescent="0.2">
      <c r="B615" s="111" t="s">
        <v>957</v>
      </c>
      <c r="C615" s="109" t="s">
        <v>893</v>
      </c>
      <c r="D615" s="98"/>
      <c r="E615" s="99">
        <v>0</v>
      </c>
      <c r="F615" s="99">
        <f t="shared" si="325"/>
        <v>0</v>
      </c>
      <c r="G615" s="99">
        <f t="shared" si="326"/>
        <v>0</v>
      </c>
      <c r="H615" s="99">
        <v>0</v>
      </c>
      <c r="I615" s="99">
        <v>0</v>
      </c>
      <c r="J615" s="99">
        <v>0</v>
      </c>
      <c r="K615" s="99">
        <v>0</v>
      </c>
      <c r="L615" s="99">
        <v>0</v>
      </c>
      <c r="M615" s="99">
        <v>0</v>
      </c>
      <c r="N615" s="99">
        <v>0</v>
      </c>
      <c r="O615" s="99">
        <v>0</v>
      </c>
      <c r="P615" s="99">
        <v>0</v>
      </c>
      <c r="Q615" s="99">
        <v>0</v>
      </c>
      <c r="R615" s="99">
        <v>0</v>
      </c>
      <c r="S615" s="99">
        <v>0</v>
      </c>
      <c r="T615" s="99">
        <v>0</v>
      </c>
      <c r="U615" s="99">
        <v>0</v>
      </c>
      <c r="V615" s="99">
        <v>0</v>
      </c>
      <c r="W615" s="100">
        <f t="shared" si="335"/>
        <v>0</v>
      </c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</row>
    <row r="616" spans="2:35" ht="12" hidden="1" customHeight="1" x14ac:dyDescent="0.2">
      <c r="B616" s="103" t="s">
        <v>958</v>
      </c>
      <c r="C616" s="104" t="s">
        <v>959</v>
      </c>
      <c r="D616" s="105"/>
      <c r="E616" s="106">
        <v>245200</v>
      </c>
      <c r="F616" s="106">
        <f t="shared" si="325"/>
        <v>-191200</v>
      </c>
      <c r="G616" s="106">
        <f t="shared" si="326"/>
        <v>54000</v>
      </c>
      <c r="H616" s="106">
        <f>+H617+H662+H655</f>
        <v>0</v>
      </c>
      <c r="I616" s="106">
        <f>+I617</f>
        <v>29000</v>
      </c>
      <c r="J616" s="106">
        <f t="shared" ref="J616:W616" si="336">+J617</f>
        <v>0</v>
      </c>
      <c r="K616" s="106">
        <f t="shared" si="336"/>
        <v>0</v>
      </c>
      <c r="L616" s="106">
        <f t="shared" si="336"/>
        <v>0</v>
      </c>
      <c r="M616" s="106">
        <f t="shared" si="336"/>
        <v>0</v>
      </c>
      <c r="N616" s="106">
        <f t="shared" si="336"/>
        <v>16500</v>
      </c>
      <c r="O616" s="106">
        <f t="shared" si="336"/>
        <v>8500</v>
      </c>
      <c r="P616" s="106">
        <f t="shared" si="336"/>
        <v>0</v>
      </c>
      <c r="Q616" s="106">
        <f t="shared" si="336"/>
        <v>0</v>
      </c>
      <c r="R616" s="106">
        <f t="shared" si="336"/>
        <v>0</v>
      </c>
      <c r="S616" s="106">
        <f t="shared" si="336"/>
        <v>0</v>
      </c>
      <c r="T616" s="106">
        <f t="shared" si="336"/>
        <v>0</v>
      </c>
      <c r="U616" s="106">
        <f t="shared" si="336"/>
        <v>0</v>
      </c>
      <c r="V616" s="106">
        <f t="shared" si="336"/>
        <v>0</v>
      </c>
      <c r="W616" s="107">
        <f t="shared" si="336"/>
        <v>54000</v>
      </c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</row>
    <row r="617" spans="2:35" ht="12" hidden="1" customHeight="1" x14ac:dyDescent="0.2">
      <c r="B617" s="96" t="s">
        <v>960</v>
      </c>
      <c r="C617" s="109" t="s">
        <v>64</v>
      </c>
      <c r="D617" s="98"/>
      <c r="E617" s="99">
        <v>245200</v>
      </c>
      <c r="F617" s="99">
        <f t="shared" si="325"/>
        <v>-191200</v>
      </c>
      <c r="G617" s="99">
        <f t="shared" si="326"/>
        <v>54000</v>
      </c>
      <c r="H617" s="99">
        <f>+H618</f>
        <v>0</v>
      </c>
      <c r="I617" s="99">
        <f t="shared" ref="I617:W618" si="337">+I618</f>
        <v>29000</v>
      </c>
      <c r="J617" s="99">
        <f t="shared" si="337"/>
        <v>0</v>
      </c>
      <c r="K617" s="99">
        <f t="shared" si="337"/>
        <v>0</v>
      </c>
      <c r="L617" s="99">
        <f t="shared" si="337"/>
        <v>0</v>
      </c>
      <c r="M617" s="99">
        <f t="shared" si="337"/>
        <v>0</v>
      </c>
      <c r="N617" s="99">
        <f t="shared" si="337"/>
        <v>16500</v>
      </c>
      <c r="O617" s="99">
        <f t="shared" si="337"/>
        <v>8500</v>
      </c>
      <c r="P617" s="99">
        <f t="shared" si="337"/>
        <v>0</v>
      </c>
      <c r="Q617" s="99">
        <f t="shared" si="337"/>
        <v>0</v>
      </c>
      <c r="R617" s="99">
        <f t="shared" si="337"/>
        <v>0</v>
      </c>
      <c r="S617" s="99">
        <f t="shared" si="337"/>
        <v>0</v>
      </c>
      <c r="T617" s="99">
        <f t="shared" si="337"/>
        <v>0</v>
      </c>
      <c r="U617" s="99">
        <f t="shared" si="337"/>
        <v>0</v>
      </c>
      <c r="V617" s="99">
        <f t="shared" si="337"/>
        <v>0</v>
      </c>
      <c r="W617" s="100">
        <f t="shared" si="337"/>
        <v>54000</v>
      </c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</row>
    <row r="618" spans="2:35" ht="12" hidden="1" customHeight="1" x14ac:dyDescent="0.2">
      <c r="B618" s="96" t="s">
        <v>961</v>
      </c>
      <c r="C618" s="109" t="s">
        <v>810</v>
      </c>
      <c r="D618" s="98"/>
      <c r="E618" s="99">
        <v>0</v>
      </c>
      <c r="F618" s="99">
        <f t="shared" si="325"/>
        <v>54000</v>
      </c>
      <c r="G618" s="99">
        <f t="shared" si="326"/>
        <v>54000</v>
      </c>
      <c r="H618" s="99">
        <f t="shared" ref="H618:R618" si="338">+H619</f>
        <v>0</v>
      </c>
      <c r="I618" s="99">
        <f t="shared" si="338"/>
        <v>29000</v>
      </c>
      <c r="J618" s="99">
        <f t="shared" si="338"/>
        <v>0</v>
      </c>
      <c r="K618" s="99">
        <f t="shared" si="338"/>
        <v>0</v>
      </c>
      <c r="L618" s="99">
        <f t="shared" si="338"/>
        <v>0</v>
      </c>
      <c r="M618" s="99">
        <f t="shared" si="338"/>
        <v>0</v>
      </c>
      <c r="N618" s="99">
        <f t="shared" si="338"/>
        <v>16500</v>
      </c>
      <c r="O618" s="99">
        <f t="shared" si="338"/>
        <v>8500</v>
      </c>
      <c r="P618" s="99">
        <f t="shared" si="338"/>
        <v>0</v>
      </c>
      <c r="Q618" s="99">
        <f t="shared" si="338"/>
        <v>0</v>
      </c>
      <c r="R618" s="99">
        <f t="shared" si="338"/>
        <v>0</v>
      </c>
      <c r="S618" s="99">
        <f t="shared" si="337"/>
        <v>0</v>
      </c>
      <c r="T618" s="99">
        <f t="shared" si="337"/>
        <v>0</v>
      </c>
      <c r="U618" s="99">
        <f t="shared" si="337"/>
        <v>0</v>
      </c>
      <c r="V618" s="99">
        <f>+V619</f>
        <v>0</v>
      </c>
      <c r="W618" s="100">
        <f>+W619</f>
        <v>54000</v>
      </c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</row>
    <row r="619" spans="2:35" ht="12" hidden="1" customHeight="1" x14ac:dyDescent="0.2">
      <c r="B619" s="96" t="s">
        <v>962</v>
      </c>
      <c r="C619" s="140" t="s">
        <v>963</v>
      </c>
      <c r="D619" s="98"/>
      <c r="E619" s="99">
        <v>0</v>
      </c>
      <c r="F619" s="99">
        <f t="shared" si="325"/>
        <v>54000</v>
      </c>
      <c r="G619" s="99">
        <f t="shared" si="326"/>
        <v>54000</v>
      </c>
      <c r="H619" s="99">
        <f t="shared" ref="H619:W619" si="339">SUM(H620:H622)</f>
        <v>0</v>
      </c>
      <c r="I619" s="99">
        <f t="shared" si="339"/>
        <v>29000</v>
      </c>
      <c r="J619" s="99">
        <f t="shared" si="339"/>
        <v>0</v>
      </c>
      <c r="K619" s="99">
        <f t="shared" si="339"/>
        <v>0</v>
      </c>
      <c r="L619" s="99">
        <f t="shared" si="339"/>
        <v>0</v>
      </c>
      <c r="M619" s="99">
        <f t="shared" si="339"/>
        <v>0</v>
      </c>
      <c r="N619" s="99">
        <f t="shared" si="339"/>
        <v>16500</v>
      </c>
      <c r="O619" s="99">
        <f t="shared" si="339"/>
        <v>8500</v>
      </c>
      <c r="P619" s="99">
        <f t="shared" si="339"/>
        <v>0</v>
      </c>
      <c r="Q619" s="99">
        <f t="shared" si="339"/>
        <v>0</v>
      </c>
      <c r="R619" s="99">
        <f t="shared" si="339"/>
        <v>0</v>
      </c>
      <c r="S619" s="99">
        <f t="shared" si="339"/>
        <v>0</v>
      </c>
      <c r="T619" s="99">
        <f t="shared" si="339"/>
        <v>0</v>
      </c>
      <c r="U619" s="99">
        <f t="shared" si="339"/>
        <v>0</v>
      </c>
      <c r="V619" s="99">
        <f t="shared" si="339"/>
        <v>0</v>
      </c>
      <c r="W619" s="100">
        <f t="shared" si="339"/>
        <v>54000</v>
      </c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</row>
    <row r="620" spans="2:35" s="41" customFormat="1" ht="12" hidden="1" customHeight="1" x14ac:dyDescent="0.2">
      <c r="B620" s="111" t="s">
        <v>964</v>
      </c>
      <c r="C620" s="141" t="s">
        <v>965</v>
      </c>
      <c r="D620" s="98"/>
      <c r="E620" s="99">
        <v>0</v>
      </c>
      <c r="F620" s="99">
        <f t="shared" si="325"/>
        <v>29000</v>
      </c>
      <c r="G620" s="99">
        <f t="shared" si="326"/>
        <v>29000</v>
      </c>
      <c r="H620" s="99">
        <v>0</v>
      </c>
      <c r="I620" s="99">
        <v>29000</v>
      </c>
      <c r="J620" s="99">
        <v>0</v>
      </c>
      <c r="K620" s="99">
        <v>0</v>
      </c>
      <c r="L620" s="99">
        <v>0</v>
      </c>
      <c r="M620" s="99">
        <v>0</v>
      </c>
      <c r="N620" s="99">
        <v>0</v>
      </c>
      <c r="O620" s="99">
        <v>0</v>
      </c>
      <c r="P620" s="99">
        <v>0</v>
      </c>
      <c r="Q620" s="99">
        <v>0</v>
      </c>
      <c r="R620" s="99">
        <v>0</v>
      </c>
      <c r="S620" s="99">
        <v>0</v>
      </c>
      <c r="T620" s="99">
        <v>0</v>
      </c>
      <c r="U620" s="99">
        <v>0</v>
      </c>
      <c r="V620" s="99">
        <v>0</v>
      </c>
      <c r="W620" s="100">
        <f t="shared" ref="W620:W622" si="340">SUM(H620:V620)</f>
        <v>29000</v>
      </c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</row>
    <row r="621" spans="2:35" s="41" customFormat="1" ht="12" hidden="1" customHeight="1" x14ac:dyDescent="0.2">
      <c r="B621" s="111" t="s">
        <v>964</v>
      </c>
      <c r="C621" s="109" t="s">
        <v>966</v>
      </c>
      <c r="D621" s="98"/>
      <c r="E621" s="99">
        <v>0</v>
      </c>
      <c r="F621" s="99">
        <f t="shared" si="325"/>
        <v>8500</v>
      </c>
      <c r="G621" s="99">
        <f t="shared" si="326"/>
        <v>8500</v>
      </c>
      <c r="H621" s="99">
        <v>0</v>
      </c>
      <c r="I621" s="99">
        <v>0</v>
      </c>
      <c r="J621" s="99">
        <v>0</v>
      </c>
      <c r="K621" s="99">
        <v>0</v>
      </c>
      <c r="L621" s="99">
        <v>0</v>
      </c>
      <c r="M621" s="99">
        <v>0</v>
      </c>
      <c r="N621" s="99">
        <v>0</v>
      </c>
      <c r="O621" s="99">
        <v>8500</v>
      </c>
      <c r="P621" s="99">
        <v>0</v>
      </c>
      <c r="Q621" s="99">
        <v>0</v>
      </c>
      <c r="R621" s="99">
        <v>0</v>
      </c>
      <c r="S621" s="99">
        <v>0</v>
      </c>
      <c r="T621" s="99">
        <v>0</v>
      </c>
      <c r="U621" s="99">
        <v>0</v>
      </c>
      <c r="V621" s="99">
        <v>0</v>
      </c>
      <c r="W621" s="100">
        <f t="shared" si="340"/>
        <v>8500</v>
      </c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</row>
    <row r="622" spans="2:35" s="41" customFormat="1" ht="12" hidden="1" customHeight="1" x14ac:dyDescent="0.2">
      <c r="B622" s="111" t="s">
        <v>964</v>
      </c>
      <c r="C622" s="109" t="s">
        <v>967</v>
      </c>
      <c r="D622" s="98"/>
      <c r="E622" s="99"/>
      <c r="F622" s="99"/>
      <c r="G622" s="99"/>
      <c r="H622" s="99">
        <v>0</v>
      </c>
      <c r="I622" s="99">
        <v>0</v>
      </c>
      <c r="J622" s="99">
        <v>0</v>
      </c>
      <c r="K622" s="99">
        <v>0</v>
      </c>
      <c r="L622" s="99">
        <v>0</v>
      </c>
      <c r="M622" s="99">
        <v>0</v>
      </c>
      <c r="N622" s="99">
        <v>16500</v>
      </c>
      <c r="O622" s="99">
        <v>0</v>
      </c>
      <c r="P622" s="99">
        <v>0</v>
      </c>
      <c r="Q622" s="99">
        <v>0</v>
      </c>
      <c r="R622" s="99">
        <v>0</v>
      </c>
      <c r="S622" s="99">
        <v>0</v>
      </c>
      <c r="T622" s="99">
        <v>0</v>
      </c>
      <c r="U622" s="99">
        <v>0</v>
      </c>
      <c r="V622" s="99">
        <v>0</v>
      </c>
      <c r="W622" s="100">
        <f t="shared" si="340"/>
        <v>16500</v>
      </c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</row>
    <row r="623" spans="2:35" s="41" customFormat="1" ht="21" customHeight="1" x14ac:dyDescent="0.2">
      <c r="B623" s="96" t="s">
        <v>968</v>
      </c>
      <c r="C623" s="97" t="s">
        <v>969</v>
      </c>
      <c r="D623" s="98"/>
      <c r="E623" s="99">
        <v>0</v>
      </c>
      <c r="F623" s="99">
        <f t="shared" si="325"/>
        <v>133248.04</v>
      </c>
      <c r="G623" s="99">
        <f t="shared" si="326"/>
        <v>133248.04</v>
      </c>
      <c r="H623" s="99">
        <f t="shared" ref="H623:U623" si="341">+H624+H629</f>
        <v>0</v>
      </c>
      <c r="I623" s="99">
        <f t="shared" si="341"/>
        <v>0</v>
      </c>
      <c r="J623" s="99">
        <f t="shared" si="341"/>
        <v>0</v>
      </c>
      <c r="K623" s="99">
        <f t="shared" si="341"/>
        <v>0</v>
      </c>
      <c r="L623" s="99">
        <f t="shared" si="341"/>
        <v>0</v>
      </c>
      <c r="M623" s="99">
        <f t="shared" si="341"/>
        <v>0</v>
      </c>
      <c r="N623" s="99">
        <f t="shared" si="341"/>
        <v>0</v>
      </c>
      <c r="O623" s="99">
        <f t="shared" si="341"/>
        <v>0</v>
      </c>
      <c r="P623" s="99">
        <f t="shared" si="341"/>
        <v>0</v>
      </c>
      <c r="Q623" s="99">
        <f t="shared" si="341"/>
        <v>0</v>
      </c>
      <c r="R623" s="99">
        <f t="shared" si="341"/>
        <v>0</v>
      </c>
      <c r="S623" s="99">
        <f t="shared" si="341"/>
        <v>0</v>
      </c>
      <c r="T623" s="99">
        <f t="shared" si="341"/>
        <v>0</v>
      </c>
      <c r="U623" s="99">
        <f t="shared" si="341"/>
        <v>0</v>
      </c>
      <c r="V623" s="99">
        <f>+V624+V629</f>
        <v>133248.04</v>
      </c>
      <c r="W623" s="100">
        <f>+W624+W629</f>
        <v>133248.04</v>
      </c>
      <c r="X623" s="117">
        <v>11104</v>
      </c>
      <c r="Y623" s="117">
        <v>11104</v>
      </c>
      <c r="Z623" s="117">
        <v>11104</v>
      </c>
      <c r="AA623" s="117">
        <v>11104</v>
      </c>
      <c r="AB623" s="117">
        <v>11104</v>
      </c>
      <c r="AC623" s="117">
        <v>11104</v>
      </c>
      <c r="AD623" s="117">
        <v>11104</v>
      </c>
      <c r="AE623" s="117">
        <v>11104</v>
      </c>
      <c r="AF623" s="117">
        <v>11104</v>
      </c>
      <c r="AG623" s="117">
        <v>11104</v>
      </c>
      <c r="AH623" s="117">
        <v>11104</v>
      </c>
      <c r="AI623" s="117">
        <v>11104.04</v>
      </c>
    </row>
    <row r="624" spans="2:35" s="116" customFormat="1" ht="12" hidden="1" customHeight="1" x14ac:dyDescent="0.2">
      <c r="B624" s="103" t="s">
        <v>970</v>
      </c>
      <c r="C624" s="104" t="s">
        <v>971</v>
      </c>
      <c r="D624" s="105"/>
      <c r="E624" s="106">
        <v>0</v>
      </c>
      <c r="F624" s="106">
        <f t="shared" si="325"/>
        <v>14000</v>
      </c>
      <c r="G624" s="106">
        <f t="shared" si="326"/>
        <v>14000</v>
      </c>
      <c r="H624" s="106">
        <f t="shared" ref="H624:W627" si="342">+H625</f>
        <v>0</v>
      </c>
      <c r="I624" s="106">
        <f t="shared" si="342"/>
        <v>0</v>
      </c>
      <c r="J624" s="106">
        <f t="shared" si="342"/>
        <v>0</v>
      </c>
      <c r="K624" s="106">
        <f t="shared" si="342"/>
        <v>0</v>
      </c>
      <c r="L624" s="106">
        <f t="shared" si="342"/>
        <v>0</v>
      </c>
      <c r="M624" s="106">
        <f t="shared" si="342"/>
        <v>0</v>
      </c>
      <c r="N624" s="106">
        <f t="shared" si="342"/>
        <v>0</v>
      </c>
      <c r="O624" s="106">
        <f t="shared" si="342"/>
        <v>0</v>
      </c>
      <c r="P624" s="106">
        <f t="shared" si="342"/>
        <v>0</v>
      </c>
      <c r="Q624" s="106">
        <f t="shared" si="342"/>
        <v>0</v>
      </c>
      <c r="R624" s="106">
        <f t="shared" si="342"/>
        <v>0</v>
      </c>
      <c r="S624" s="106">
        <f t="shared" si="342"/>
        <v>0</v>
      </c>
      <c r="T624" s="106">
        <f t="shared" si="342"/>
        <v>0</v>
      </c>
      <c r="U624" s="106">
        <f t="shared" si="342"/>
        <v>0</v>
      </c>
      <c r="V624" s="106">
        <f t="shared" si="342"/>
        <v>14000</v>
      </c>
      <c r="W624" s="107">
        <f t="shared" si="342"/>
        <v>14000</v>
      </c>
      <c r="X624" s="114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</row>
    <row r="625" spans="2:35" ht="12" hidden="1" customHeight="1" x14ac:dyDescent="0.2">
      <c r="B625" s="96" t="s">
        <v>972</v>
      </c>
      <c r="C625" s="109" t="s">
        <v>68</v>
      </c>
      <c r="D625" s="98"/>
      <c r="E625" s="99">
        <v>0</v>
      </c>
      <c r="F625" s="99">
        <f t="shared" si="325"/>
        <v>14000</v>
      </c>
      <c r="G625" s="99">
        <f t="shared" si="326"/>
        <v>14000</v>
      </c>
      <c r="H625" s="99">
        <f t="shared" si="342"/>
        <v>0</v>
      </c>
      <c r="I625" s="99">
        <f t="shared" si="342"/>
        <v>0</v>
      </c>
      <c r="J625" s="99">
        <f t="shared" si="342"/>
        <v>0</v>
      </c>
      <c r="K625" s="99">
        <f t="shared" si="342"/>
        <v>0</v>
      </c>
      <c r="L625" s="99">
        <f t="shared" si="342"/>
        <v>0</v>
      </c>
      <c r="M625" s="99">
        <f t="shared" si="342"/>
        <v>0</v>
      </c>
      <c r="N625" s="99">
        <f t="shared" si="342"/>
        <v>0</v>
      </c>
      <c r="O625" s="99">
        <f t="shared" si="342"/>
        <v>0</v>
      </c>
      <c r="P625" s="99">
        <f t="shared" si="342"/>
        <v>0</v>
      </c>
      <c r="Q625" s="99">
        <f t="shared" si="342"/>
        <v>0</v>
      </c>
      <c r="R625" s="99">
        <f t="shared" si="342"/>
        <v>0</v>
      </c>
      <c r="S625" s="99">
        <f t="shared" si="342"/>
        <v>0</v>
      </c>
      <c r="T625" s="99">
        <f t="shared" si="342"/>
        <v>0</v>
      </c>
      <c r="U625" s="99">
        <f t="shared" si="342"/>
        <v>0</v>
      </c>
      <c r="V625" s="99">
        <f t="shared" si="342"/>
        <v>14000</v>
      </c>
      <c r="W625" s="100">
        <f t="shared" si="342"/>
        <v>14000</v>
      </c>
      <c r="X625" s="101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</row>
    <row r="626" spans="2:35" ht="12" hidden="1" customHeight="1" x14ac:dyDescent="0.2">
      <c r="B626" s="96" t="s">
        <v>973</v>
      </c>
      <c r="C626" s="109" t="s">
        <v>974</v>
      </c>
      <c r="D626" s="98"/>
      <c r="E626" s="99">
        <v>0</v>
      </c>
      <c r="F626" s="99">
        <f t="shared" si="325"/>
        <v>14000</v>
      </c>
      <c r="G626" s="99">
        <f t="shared" si="326"/>
        <v>14000</v>
      </c>
      <c r="H626" s="99">
        <f t="shared" si="342"/>
        <v>0</v>
      </c>
      <c r="I626" s="99">
        <f t="shared" si="342"/>
        <v>0</v>
      </c>
      <c r="J626" s="99">
        <f t="shared" si="342"/>
        <v>0</v>
      </c>
      <c r="K626" s="99">
        <f t="shared" si="342"/>
        <v>0</v>
      </c>
      <c r="L626" s="99">
        <f t="shared" si="342"/>
        <v>0</v>
      </c>
      <c r="M626" s="99">
        <f t="shared" si="342"/>
        <v>0</v>
      </c>
      <c r="N626" s="99">
        <f t="shared" si="342"/>
        <v>0</v>
      </c>
      <c r="O626" s="99">
        <f t="shared" si="342"/>
        <v>0</v>
      </c>
      <c r="P626" s="99">
        <f t="shared" si="342"/>
        <v>0</v>
      </c>
      <c r="Q626" s="99">
        <f t="shared" si="342"/>
        <v>0</v>
      </c>
      <c r="R626" s="99">
        <f t="shared" si="342"/>
        <v>0</v>
      </c>
      <c r="S626" s="99">
        <f t="shared" si="342"/>
        <v>0</v>
      </c>
      <c r="T626" s="99">
        <f t="shared" si="342"/>
        <v>0</v>
      </c>
      <c r="U626" s="99">
        <f t="shared" si="342"/>
        <v>0</v>
      </c>
      <c r="V626" s="99">
        <f t="shared" si="342"/>
        <v>14000</v>
      </c>
      <c r="W626" s="100">
        <f t="shared" si="342"/>
        <v>14000</v>
      </c>
      <c r="X626" s="101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</row>
    <row r="627" spans="2:35" ht="12" hidden="1" customHeight="1" x14ac:dyDescent="0.2">
      <c r="B627" s="96" t="s">
        <v>975</v>
      </c>
      <c r="C627" s="109" t="s">
        <v>971</v>
      </c>
      <c r="D627" s="98"/>
      <c r="E627" s="99">
        <v>0</v>
      </c>
      <c r="F627" s="99">
        <f t="shared" si="325"/>
        <v>14000</v>
      </c>
      <c r="G627" s="99">
        <f t="shared" si="326"/>
        <v>14000</v>
      </c>
      <c r="H627" s="99">
        <f t="shared" si="342"/>
        <v>0</v>
      </c>
      <c r="I627" s="99">
        <f t="shared" si="342"/>
        <v>0</v>
      </c>
      <c r="J627" s="99">
        <f t="shared" si="342"/>
        <v>0</v>
      </c>
      <c r="K627" s="99">
        <f t="shared" si="342"/>
        <v>0</v>
      </c>
      <c r="L627" s="99">
        <f t="shared" si="342"/>
        <v>0</v>
      </c>
      <c r="M627" s="99">
        <f t="shared" si="342"/>
        <v>0</v>
      </c>
      <c r="N627" s="99">
        <f t="shared" si="342"/>
        <v>0</v>
      </c>
      <c r="O627" s="99">
        <f t="shared" si="342"/>
        <v>0</v>
      </c>
      <c r="P627" s="99">
        <f t="shared" si="342"/>
        <v>0</v>
      </c>
      <c r="Q627" s="99">
        <f t="shared" si="342"/>
        <v>0</v>
      </c>
      <c r="R627" s="99">
        <f t="shared" si="342"/>
        <v>0</v>
      </c>
      <c r="S627" s="99">
        <f t="shared" si="342"/>
        <v>0</v>
      </c>
      <c r="T627" s="99">
        <f t="shared" si="342"/>
        <v>0</v>
      </c>
      <c r="U627" s="99">
        <f t="shared" si="342"/>
        <v>0</v>
      </c>
      <c r="V627" s="99">
        <f t="shared" si="342"/>
        <v>14000</v>
      </c>
      <c r="W627" s="100">
        <f t="shared" si="342"/>
        <v>14000</v>
      </c>
      <c r="X627" s="101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</row>
    <row r="628" spans="2:35" hidden="1" x14ac:dyDescent="0.2">
      <c r="B628" s="111" t="s">
        <v>976</v>
      </c>
      <c r="C628" s="109" t="s">
        <v>977</v>
      </c>
      <c r="D628" s="98"/>
      <c r="E628" s="99">
        <v>0</v>
      </c>
      <c r="F628" s="99">
        <f t="shared" si="325"/>
        <v>14000</v>
      </c>
      <c r="G628" s="99">
        <f t="shared" si="326"/>
        <v>14000</v>
      </c>
      <c r="H628" s="99">
        <v>0</v>
      </c>
      <c r="I628" s="99">
        <v>0</v>
      </c>
      <c r="J628" s="99">
        <v>0</v>
      </c>
      <c r="K628" s="99">
        <v>0</v>
      </c>
      <c r="L628" s="99">
        <v>0</v>
      </c>
      <c r="M628" s="99">
        <v>0</v>
      </c>
      <c r="N628" s="99">
        <v>0</v>
      </c>
      <c r="O628" s="99">
        <v>0</v>
      </c>
      <c r="P628" s="99">
        <v>0</v>
      </c>
      <c r="Q628" s="99">
        <v>0</v>
      </c>
      <c r="R628" s="99">
        <v>0</v>
      </c>
      <c r="S628" s="99">
        <v>0</v>
      </c>
      <c r="T628" s="99">
        <v>0</v>
      </c>
      <c r="U628" s="99">
        <v>0</v>
      </c>
      <c r="V628" s="99">
        <v>14000</v>
      </c>
      <c r="W628" s="100">
        <f>SUM(H628:V628)</f>
        <v>14000</v>
      </c>
      <c r="X628" s="101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</row>
    <row r="629" spans="2:35" s="116" customFormat="1" ht="12" hidden="1" customHeight="1" x14ac:dyDescent="0.2">
      <c r="B629" s="103" t="s">
        <v>978</v>
      </c>
      <c r="C629" s="104" t="s">
        <v>979</v>
      </c>
      <c r="D629" s="105"/>
      <c r="E629" s="106">
        <v>0</v>
      </c>
      <c r="F629" s="106">
        <f t="shared" si="325"/>
        <v>119248.04000000001</v>
      </c>
      <c r="G629" s="106">
        <f t="shared" si="326"/>
        <v>119248.04000000001</v>
      </c>
      <c r="H629" s="106">
        <f t="shared" ref="H629:U629" si="343">+H630+H634</f>
        <v>0</v>
      </c>
      <c r="I629" s="106">
        <f t="shared" si="343"/>
        <v>0</v>
      </c>
      <c r="J629" s="106">
        <f t="shared" si="343"/>
        <v>0</v>
      </c>
      <c r="K629" s="106">
        <f t="shared" si="343"/>
        <v>0</v>
      </c>
      <c r="L629" s="106">
        <f t="shared" si="343"/>
        <v>0</v>
      </c>
      <c r="M629" s="106">
        <f t="shared" si="343"/>
        <v>0</v>
      </c>
      <c r="N629" s="106">
        <f t="shared" si="343"/>
        <v>0</v>
      </c>
      <c r="O629" s="106">
        <f t="shared" si="343"/>
        <v>0</v>
      </c>
      <c r="P629" s="106">
        <f t="shared" si="343"/>
        <v>0</v>
      </c>
      <c r="Q629" s="106">
        <f t="shared" si="343"/>
        <v>0</v>
      </c>
      <c r="R629" s="106">
        <f t="shared" si="343"/>
        <v>0</v>
      </c>
      <c r="S629" s="106">
        <f t="shared" si="343"/>
        <v>0</v>
      </c>
      <c r="T629" s="106">
        <f t="shared" si="343"/>
        <v>0</v>
      </c>
      <c r="U629" s="106">
        <f t="shared" si="343"/>
        <v>0</v>
      </c>
      <c r="V629" s="106">
        <f>+V630+V634</f>
        <v>119248.04000000001</v>
      </c>
      <c r="W629" s="107">
        <f>+W630+W634</f>
        <v>119248.04000000001</v>
      </c>
      <c r="X629" s="114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</row>
    <row r="630" spans="2:35" ht="12" hidden="1" customHeight="1" x14ac:dyDescent="0.2">
      <c r="B630" s="96" t="s">
        <v>980</v>
      </c>
      <c r="C630" s="109" t="s">
        <v>64</v>
      </c>
      <c r="D630" s="98"/>
      <c r="E630" s="99">
        <v>0</v>
      </c>
      <c r="F630" s="99">
        <f t="shared" si="325"/>
        <v>0</v>
      </c>
      <c r="G630" s="99">
        <f t="shared" si="326"/>
        <v>0</v>
      </c>
      <c r="H630" s="99">
        <f t="shared" ref="H630:W636" si="344">+H631</f>
        <v>0</v>
      </c>
      <c r="I630" s="99">
        <f t="shared" si="344"/>
        <v>0</v>
      </c>
      <c r="J630" s="99">
        <f t="shared" si="344"/>
        <v>0</v>
      </c>
      <c r="K630" s="99">
        <f t="shared" si="344"/>
        <v>0</v>
      </c>
      <c r="L630" s="99">
        <f t="shared" si="344"/>
        <v>0</v>
      </c>
      <c r="M630" s="99">
        <f t="shared" si="344"/>
        <v>0</v>
      </c>
      <c r="N630" s="99">
        <f t="shared" si="344"/>
        <v>0</v>
      </c>
      <c r="O630" s="99">
        <f t="shared" si="344"/>
        <v>0</v>
      </c>
      <c r="P630" s="99">
        <f t="shared" si="344"/>
        <v>0</v>
      </c>
      <c r="Q630" s="99">
        <f t="shared" si="344"/>
        <v>0</v>
      </c>
      <c r="R630" s="99">
        <f t="shared" si="344"/>
        <v>0</v>
      </c>
      <c r="S630" s="99">
        <f t="shared" si="344"/>
        <v>0</v>
      </c>
      <c r="T630" s="99">
        <f t="shared" si="344"/>
        <v>0</v>
      </c>
      <c r="U630" s="99">
        <f t="shared" si="344"/>
        <v>0</v>
      </c>
      <c r="V630" s="99">
        <f t="shared" si="344"/>
        <v>0</v>
      </c>
      <c r="W630" s="100">
        <f t="shared" si="344"/>
        <v>0</v>
      </c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</row>
    <row r="631" spans="2:35" ht="12" hidden="1" customHeight="1" x14ac:dyDescent="0.2">
      <c r="B631" s="96" t="s">
        <v>981</v>
      </c>
      <c r="C631" s="109" t="s">
        <v>982</v>
      </c>
      <c r="D631" s="98"/>
      <c r="E631" s="99">
        <v>0</v>
      </c>
      <c r="F631" s="99">
        <f t="shared" si="325"/>
        <v>0</v>
      </c>
      <c r="G631" s="99">
        <f t="shared" si="326"/>
        <v>0</v>
      </c>
      <c r="H631" s="99">
        <f t="shared" si="344"/>
        <v>0</v>
      </c>
      <c r="I631" s="99">
        <f t="shared" si="344"/>
        <v>0</v>
      </c>
      <c r="J631" s="99">
        <f t="shared" si="344"/>
        <v>0</v>
      </c>
      <c r="K631" s="99">
        <f t="shared" si="344"/>
        <v>0</v>
      </c>
      <c r="L631" s="99">
        <f t="shared" si="344"/>
        <v>0</v>
      </c>
      <c r="M631" s="99">
        <f t="shared" si="344"/>
        <v>0</v>
      </c>
      <c r="N631" s="99">
        <f t="shared" si="344"/>
        <v>0</v>
      </c>
      <c r="O631" s="99">
        <f t="shared" si="344"/>
        <v>0</v>
      </c>
      <c r="P631" s="99">
        <f t="shared" si="344"/>
        <v>0</v>
      </c>
      <c r="Q631" s="99">
        <f t="shared" si="344"/>
        <v>0</v>
      </c>
      <c r="R631" s="99">
        <f t="shared" si="344"/>
        <v>0</v>
      </c>
      <c r="S631" s="99">
        <f t="shared" si="344"/>
        <v>0</v>
      </c>
      <c r="T631" s="99">
        <f t="shared" si="344"/>
        <v>0</v>
      </c>
      <c r="U631" s="99">
        <f t="shared" si="344"/>
        <v>0</v>
      </c>
      <c r="V631" s="99">
        <f t="shared" si="344"/>
        <v>0</v>
      </c>
      <c r="W631" s="100">
        <f t="shared" si="344"/>
        <v>0</v>
      </c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</row>
    <row r="632" spans="2:35" ht="12" hidden="1" customHeight="1" x14ac:dyDescent="0.2">
      <c r="B632" s="96" t="s">
        <v>983</v>
      </c>
      <c r="C632" s="109" t="s">
        <v>984</v>
      </c>
      <c r="D632" s="98"/>
      <c r="E632" s="99">
        <v>0</v>
      </c>
      <c r="F632" s="99">
        <f t="shared" si="325"/>
        <v>0</v>
      </c>
      <c r="G632" s="99">
        <f t="shared" si="326"/>
        <v>0</v>
      </c>
      <c r="H632" s="99">
        <f t="shared" si="344"/>
        <v>0</v>
      </c>
      <c r="I632" s="99">
        <f t="shared" si="344"/>
        <v>0</v>
      </c>
      <c r="J632" s="99">
        <f t="shared" si="344"/>
        <v>0</v>
      </c>
      <c r="K632" s="99">
        <f t="shared" si="344"/>
        <v>0</v>
      </c>
      <c r="L632" s="99">
        <f t="shared" si="344"/>
        <v>0</v>
      </c>
      <c r="M632" s="99">
        <f t="shared" si="344"/>
        <v>0</v>
      </c>
      <c r="N632" s="99">
        <f t="shared" si="344"/>
        <v>0</v>
      </c>
      <c r="O632" s="99">
        <f t="shared" si="344"/>
        <v>0</v>
      </c>
      <c r="P632" s="99">
        <f t="shared" si="344"/>
        <v>0</v>
      </c>
      <c r="Q632" s="99">
        <f t="shared" si="344"/>
        <v>0</v>
      </c>
      <c r="R632" s="99">
        <f t="shared" si="344"/>
        <v>0</v>
      </c>
      <c r="S632" s="99">
        <f t="shared" si="344"/>
        <v>0</v>
      </c>
      <c r="T632" s="99">
        <f t="shared" si="344"/>
        <v>0</v>
      </c>
      <c r="U632" s="99">
        <f t="shared" si="344"/>
        <v>0</v>
      </c>
      <c r="V632" s="99">
        <f t="shared" si="344"/>
        <v>0</v>
      </c>
      <c r="W632" s="100">
        <f t="shared" si="344"/>
        <v>0</v>
      </c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</row>
    <row r="633" spans="2:35" s="41" customFormat="1" ht="12" hidden="1" customHeight="1" x14ac:dyDescent="0.2">
      <c r="B633" s="111" t="s">
        <v>985</v>
      </c>
      <c r="C633" s="109" t="s">
        <v>986</v>
      </c>
      <c r="D633" s="98"/>
      <c r="E633" s="99">
        <v>0</v>
      </c>
      <c r="F633" s="99">
        <f t="shared" si="325"/>
        <v>0</v>
      </c>
      <c r="G633" s="99">
        <f t="shared" si="326"/>
        <v>0</v>
      </c>
      <c r="H633" s="99">
        <v>0</v>
      </c>
      <c r="I633" s="99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v>0</v>
      </c>
      <c r="O633" s="99">
        <v>0</v>
      </c>
      <c r="P633" s="99">
        <v>0</v>
      </c>
      <c r="Q633" s="99">
        <v>0</v>
      </c>
      <c r="R633" s="99">
        <v>0</v>
      </c>
      <c r="S633" s="99">
        <v>0</v>
      </c>
      <c r="T633" s="99">
        <v>0</v>
      </c>
      <c r="U633" s="99">
        <v>0</v>
      </c>
      <c r="V633" s="99">
        <v>0</v>
      </c>
      <c r="W633" s="100">
        <f>SUM(H633:V633)</f>
        <v>0</v>
      </c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</row>
    <row r="634" spans="2:35" ht="12" hidden="1" customHeight="1" x14ac:dyDescent="0.2">
      <c r="B634" s="96" t="s">
        <v>987</v>
      </c>
      <c r="C634" s="109" t="s">
        <v>68</v>
      </c>
      <c r="D634" s="98"/>
      <c r="E634" s="99">
        <v>0</v>
      </c>
      <c r="F634" s="99">
        <f t="shared" si="325"/>
        <v>119248.04000000001</v>
      </c>
      <c r="G634" s="99">
        <f t="shared" si="326"/>
        <v>119248.04000000001</v>
      </c>
      <c r="H634" s="99">
        <f t="shared" si="344"/>
        <v>0</v>
      </c>
      <c r="I634" s="99">
        <f t="shared" si="344"/>
        <v>0</v>
      </c>
      <c r="J634" s="99">
        <f t="shared" si="344"/>
        <v>0</v>
      </c>
      <c r="K634" s="99">
        <f t="shared" si="344"/>
        <v>0</v>
      </c>
      <c r="L634" s="99">
        <f t="shared" si="344"/>
        <v>0</v>
      </c>
      <c r="M634" s="99">
        <f t="shared" si="344"/>
        <v>0</v>
      </c>
      <c r="N634" s="99">
        <f t="shared" si="344"/>
        <v>0</v>
      </c>
      <c r="O634" s="99">
        <f t="shared" si="344"/>
        <v>0</v>
      </c>
      <c r="P634" s="99">
        <f t="shared" si="344"/>
        <v>0</v>
      </c>
      <c r="Q634" s="99">
        <f t="shared" si="344"/>
        <v>0</v>
      </c>
      <c r="R634" s="99">
        <f t="shared" si="344"/>
        <v>0</v>
      </c>
      <c r="S634" s="99">
        <f t="shared" si="344"/>
        <v>0</v>
      </c>
      <c r="T634" s="99">
        <f t="shared" si="344"/>
        <v>0</v>
      </c>
      <c r="U634" s="99">
        <f t="shared" si="344"/>
        <v>0</v>
      </c>
      <c r="V634" s="99">
        <f t="shared" si="344"/>
        <v>119248.04000000001</v>
      </c>
      <c r="W634" s="100">
        <f t="shared" si="344"/>
        <v>119248.04000000001</v>
      </c>
      <c r="X634" s="101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</row>
    <row r="635" spans="2:35" ht="12" hidden="1" customHeight="1" x14ac:dyDescent="0.2">
      <c r="B635" s="96" t="s">
        <v>988</v>
      </c>
      <c r="C635" s="109" t="s">
        <v>982</v>
      </c>
      <c r="D635" s="98"/>
      <c r="E635" s="99">
        <v>0</v>
      </c>
      <c r="F635" s="99">
        <f t="shared" si="325"/>
        <v>119248.04000000001</v>
      </c>
      <c r="G635" s="99">
        <f t="shared" si="326"/>
        <v>119248.04000000001</v>
      </c>
      <c r="H635" s="99">
        <f t="shared" si="344"/>
        <v>0</v>
      </c>
      <c r="I635" s="99">
        <f t="shared" si="344"/>
        <v>0</v>
      </c>
      <c r="J635" s="99">
        <f t="shared" si="344"/>
        <v>0</v>
      </c>
      <c r="K635" s="99">
        <f t="shared" si="344"/>
        <v>0</v>
      </c>
      <c r="L635" s="99">
        <f t="shared" si="344"/>
        <v>0</v>
      </c>
      <c r="M635" s="99">
        <f t="shared" si="344"/>
        <v>0</v>
      </c>
      <c r="N635" s="99">
        <f t="shared" si="344"/>
        <v>0</v>
      </c>
      <c r="O635" s="99">
        <f t="shared" si="344"/>
        <v>0</v>
      </c>
      <c r="P635" s="99">
        <f t="shared" si="344"/>
        <v>0</v>
      </c>
      <c r="Q635" s="99">
        <f t="shared" si="344"/>
        <v>0</v>
      </c>
      <c r="R635" s="99">
        <f t="shared" si="344"/>
        <v>0</v>
      </c>
      <c r="S635" s="99">
        <f t="shared" si="344"/>
        <v>0</v>
      </c>
      <c r="T635" s="99">
        <f t="shared" si="344"/>
        <v>0</v>
      </c>
      <c r="U635" s="99">
        <f t="shared" si="344"/>
        <v>0</v>
      </c>
      <c r="V635" s="99">
        <f t="shared" si="344"/>
        <v>119248.04000000001</v>
      </c>
      <c r="W635" s="100">
        <f t="shared" si="344"/>
        <v>119248.04000000001</v>
      </c>
      <c r="X635" s="101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</row>
    <row r="636" spans="2:35" ht="12" hidden="1" customHeight="1" x14ac:dyDescent="0.2">
      <c r="B636" s="96" t="s">
        <v>989</v>
      </c>
      <c r="C636" s="109" t="s">
        <v>990</v>
      </c>
      <c r="D636" s="98"/>
      <c r="E636" s="99">
        <v>0</v>
      </c>
      <c r="F636" s="99">
        <f t="shared" si="325"/>
        <v>119248.04000000001</v>
      </c>
      <c r="G636" s="99">
        <f t="shared" si="326"/>
        <v>119248.04000000001</v>
      </c>
      <c r="H636" s="99">
        <f t="shared" si="344"/>
        <v>0</v>
      </c>
      <c r="I636" s="99">
        <f t="shared" si="344"/>
        <v>0</v>
      </c>
      <c r="J636" s="99">
        <f t="shared" si="344"/>
        <v>0</v>
      </c>
      <c r="K636" s="99">
        <f t="shared" si="344"/>
        <v>0</v>
      </c>
      <c r="L636" s="99">
        <f t="shared" si="344"/>
        <v>0</v>
      </c>
      <c r="M636" s="99">
        <f t="shared" si="344"/>
        <v>0</v>
      </c>
      <c r="N636" s="99">
        <f t="shared" si="344"/>
        <v>0</v>
      </c>
      <c r="O636" s="99">
        <f t="shared" si="344"/>
        <v>0</v>
      </c>
      <c r="P636" s="99">
        <f t="shared" si="344"/>
        <v>0</v>
      </c>
      <c r="Q636" s="99">
        <f t="shared" si="344"/>
        <v>0</v>
      </c>
      <c r="R636" s="99">
        <f t="shared" si="344"/>
        <v>0</v>
      </c>
      <c r="S636" s="99">
        <f t="shared" si="344"/>
        <v>0</v>
      </c>
      <c r="T636" s="99">
        <f t="shared" si="344"/>
        <v>0</v>
      </c>
      <c r="U636" s="99">
        <f t="shared" si="344"/>
        <v>0</v>
      </c>
      <c r="V636" s="99">
        <f t="shared" si="344"/>
        <v>119248.04000000001</v>
      </c>
      <c r="W636" s="100">
        <f t="shared" si="344"/>
        <v>119248.04000000001</v>
      </c>
      <c r="X636" s="101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</row>
    <row r="637" spans="2:35" s="41" customFormat="1" ht="12" hidden="1" customHeight="1" x14ac:dyDescent="0.2">
      <c r="B637" s="111" t="s">
        <v>991</v>
      </c>
      <c r="C637" s="109" t="s">
        <v>992</v>
      </c>
      <c r="D637" s="98"/>
      <c r="E637" s="99">
        <v>0</v>
      </c>
      <c r="F637" s="99">
        <f t="shared" si="325"/>
        <v>119248.04000000001</v>
      </c>
      <c r="G637" s="99">
        <f t="shared" si="326"/>
        <v>119248.04000000001</v>
      </c>
      <c r="H637" s="99">
        <v>0</v>
      </c>
      <c r="I637" s="99">
        <v>0</v>
      </c>
      <c r="J637" s="99">
        <v>0</v>
      </c>
      <c r="K637" s="99">
        <v>0</v>
      </c>
      <c r="L637" s="99">
        <v>0</v>
      </c>
      <c r="M637" s="99">
        <v>0</v>
      </c>
      <c r="N637" s="99">
        <v>0</v>
      </c>
      <c r="O637" s="99">
        <v>0</v>
      </c>
      <c r="P637" s="99">
        <v>0</v>
      </c>
      <c r="Q637" s="99">
        <v>0</v>
      </c>
      <c r="R637" s="99">
        <v>0</v>
      </c>
      <c r="S637" s="99">
        <v>0</v>
      </c>
      <c r="T637" s="99">
        <v>0</v>
      </c>
      <c r="U637" s="99">
        <v>0</v>
      </c>
      <c r="V637" s="99">
        <f>65248.04+54000</f>
        <v>119248.04000000001</v>
      </c>
      <c r="W637" s="100">
        <f>SUM(H637:V637)</f>
        <v>119248.04000000001</v>
      </c>
      <c r="X637" s="117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</row>
    <row r="638" spans="2:35" ht="11.25" customHeight="1" x14ac:dyDescent="0.2">
      <c r="B638" s="96" t="s">
        <v>993</v>
      </c>
      <c r="C638" s="109" t="s">
        <v>994</v>
      </c>
      <c r="D638" s="98"/>
      <c r="E638" s="99">
        <v>1554112</v>
      </c>
      <c r="F638" s="99">
        <f t="shared" si="325"/>
        <v>-284112</v>
      </c>
      <c r="G638" s="99">
        <f t="shared" si="326"/>
        <v>1270000</v>
      </c>
      <c r="H638" s="99">
        <f t="shared" ref="H638:U638" si="345">+H639</f>
        <v>0</v>
      </c>
      <c r="I638" s="99">
        <f t="shared" si="345"/>
        <v>0</v>
      </c>
      <c r="J638" s="99">
        <f t="shared" si="345"/>
        <v>0</v>
      </c>
      <c r="K638" s="99">
        <f t="shared" si="345"/>
        <v>0</v>
      </c>
      <c r="L638" s="99">
        <f t="shared" si="345"/>
        <v>0</v>
      </c>
      <c r="M638" s="99">
        <f t="shared" si="345"/>
        <v>0</v>
      </c>
      <c r="N638" s="99">
        <f t="shared" si="345"/>
        <v>0</v>
      </c>
      <c r="O638" s="99">
        <f t="shared" si="345"/>
        <v>0</v>
      </c>
      <c r="P638" s="99">
        <f t="shared" si="345"/>
        <v>0</v>
      </c>
      <c r="Q638" s="99">
        <f t="shared" si="345"/>
        <v>0</v>
      </c>
      <c r="R638" s="99">
        <f t="shared" si="345"/>
        <v>910000</v>
      </c>
      <c r="S638" s="99">
        <f t="shared" si="345"/>
        <v>0</v>
      </c>
      <c r="T638" s="99">
        <f t="shared" si="345"/>
        <v>0</v>
      </c>
      <c r="U638" s="99">
        <f t="shared" si="345"/>
        <v>0</v>
      </c>
      <c r="V638" s="99">
        <f>+V639</f>
        <v>360000</v>
      </c>
      <c r="W638" s="100">
        <f>+W639</f>
        <v>1270000</v>
      </c>
      <c r="X638" s="101">
        <v>105833.33</v>
      </c>
      <c r="Y638" s="101">
        <v>105833.33</v>
      </c>
      <c r="Z638" s="101">
        <v>105833.33</v>
      </c>
      <c r="AA638" s="101">
        <v>105833.33</v>
      </c>
      <c r="AB638" s="101">
        <v>105833.33</v>
      </c>
      <c r="AC638" s="101">
        <v>105833.33</v>
      </c>
      <c r="AD638" s="101">
        <v>105833.33</v>
      </c>
      <c r="AE638" s="101">
        <v>105833.33</v>
      </c>
      <c r="AF638" s="101">
        <v>105833.33</v>
      </c>
      <c r="AG638" s="101">
        <v>105833.33</v>
      </c>
      <c r="AH638" s="101">
        <v>105833.33</v>
      </c>
      <c r="AI638" s="101">
        <v>105833.37</v>
      </c>
    </row>
    <row r="639" spans="2:35" s="116" customFormat="1" ht="12" hidden="1" customHeight="1" x14ac:dyDescent="0.2">
      <c r="B639" s="103" t="s">
        <v>995</v>
      </c>
      <c r="C639" s="104" t="s">
        <v>996</v>
      </c>
      <c r="D639" s="105"/>
      <c r="E639" s="106">
        <v>1554112</v>
      </c>
      <c r="F639" s="106">
        <f t="shared" si="325"/>
        <v>-284112</v>
      </c>
      <c r="G639" s="106">
        <f t="shared" si="326"/>
        <v>1270000</v>
      </c>
      <c r="H639" s="106">
        <f t="shared" ref="H639:U639" si="346">+H640+H650</f>
        <v>0</v>
      </c>
      <c r="I639" s="106">
        <f t="shared" si="346"/>
        <v>0</v>
      </c>
      <c r="J639" s="106">
        <f t="shared" si="346"/>
        <v>0</v>
      </c>
      <c r="K639" s="106">
        <f t="shared" si="346"/>
        <v>0</v>
      </c>
      <c r="L639" s="106">
        <f t="shared" si="346"/>
        <v>0</v>
      </c>
      <c r="M639" s="106">
        <f t="shared" si="346"/>
        <v>0</v>
      </c>
      <c r="N639" s="106">
        <f t="shared" si="346"/>
        <v>0</v>
      </c>
      <c r="O639" s="106">
        <f t="shared" si="346"/>
        <v>0</v>
      </c>
      <c r="P639" s="106">
        <f t="shared" si="346"/>
        <v>0</v>
      </c>
      <c r="Q639" s="106">
        <f t="shared" si="346"/>
        <v>0</v>
      </c>
      <c r="R639" s="106">
        <f t="shared" si="346"/>
        <v>910000</v>
      </c>
      <c r="S639" s="106">
        <f t="shared" si="346"/>
        <v>0</v>
      </c>
      <c r="T639" s="106">
        <f t="shared" si="346"/>
        <v>0</v>
      </c>
      <c r="U639" s="106">
        <f t="shared" si="346"/>
        <v>0</v>
      </c>
      <c r="V639" s="106">
        <f>+V640+V650</f>
        <v>360000</v>
      </c>
      <c r="W639" s="107">
        <f>+W640+W650</f>
        <v>1270000</v>
      </c>
      <c r="X639" s="114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</row>
    <row r="640" spans="2:35" ht="12" hidden="1" customHeight="1" x14ac:dyDescent="0.2">
      <c r="B640" s="96" t="s">
        <v>997</v>
      </c>
      <c r="C640" s="109" t="s">
        <v>64</v>
      </c>
      <c r="D640" s="98"/>
      <c r="E640" s="99">
        <v>1554112</v>
      </c>
      <c r="F640" s="99">
        <f t="shared" si="325"/>
        <v>-644112</v>
      </c>
      <c r="G640" s="99">
        <f t="shared" si="326"/>
        <v>910000</v>
      </c>
      <c r="H640" s="99">
        <f t="shared" ref="H640:U641" si="347">+H641</f>
        <v>0</v>
      </c>
      <c r="I640" s="99">
        <f t="shared" si="347"/>
        <v>0</v>
      </c>
      <c r="J640" s="99">
        <f t="shared" si="347"/>
        <v>0</v>
      </c>
      <c r="K640" s="99">
        <f t="shared" si="347"/>
        <v>0</v>
      </c>
      <c r="L640" s="99">
        <f t="shared" si="347"/>
        <v>0</v>
      </c>
      <c r="M640" s="99">
        <f t="shared" si="347"/>
        <v>0</v>
      </c>
      <c r="N640" s="99">
        <f t="shared" si="347"/>
        <v>0</v>
      </c>
      <c r="O640" s="99">
        <f t="shared" si="347"/>
        <v>0</v>
      </c>
      <c r="P640" s="99">
        <f t="shared" si="347"/>
        <v>0</v>
      </c>
      <c r="Q640" s="99">
        <f t="shared" si="347"/>
        <v>0</v>
      </c>
      <c r="R640" s="99">
        <f t="shared" si="347"/>
        <v>910000</v>
      </c>
      <c r="S640" s="99">
        <f t="shared" si="347"/>
        <v>0</v>
      </c>
      <c r="T640" s="99">
        <f t="shared" si="347"/>
        <v>0</v>
      </c>
      <c r="U640" s="99">
        <f t="shared" si="347"/>
        <v>0</v>
      </c>
      <c r="V640" s="99">
        <f>+V641</f>
        <v>0</v>
      </c>
      <c r="W640" s="100">
        <f>+W641</f>
        <v>910000</v>
      </c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</row>
    <row r="641" spans="2:35" ht="12" hidden="1" customHeight="1" x14ac:dyDescent="0.2">
      <c r="B641" s="96" t="s">
        <v>998</v>
      </c>
      <c r="C641" s="109" t="s">
        <v>810</v>
      </c>
      <c r="D641" s="98"/>
      <c r="E641" s="99">
        <v>1554112</v>
      </c>
      <c r="F641" s="99">
        <f t="shared" si="325"/>
        <v>-644112</v>
      </c>
      <c r="G641" s="99">
        <f t="shared" si="326"/>
        <v>910000</v>
      </c>
      <c r="H641" s="99">
        <f t="shared" si="347"/>
        <v>0</v>
      </c>
      <c r="I641" s="99">
        <f t="shared" si="347"/>
        <v>0</v>
      </c>
      <c r="J641" s="99">
        <f t="shared" si="347"/>
        <v>0</v>
      </c>
      <c r="K641" s="99">
        <f t="shared" si="347"/>
        <v>0</v>
      </c>
      <c r="L641" s="99">
        <f t="shared" si="347"/>
        <v>0</v>
      </c>
      <c r="M641" s="99">
        <f t="shared" si="347"/>
        <v>0</v>
      </c>
      <c r="N641" s="99">
        <f t="shared" si="347"/>
        <v>0</v>
      </c>
      <c r="O641" s="99">
        <f t="shared" si="347"/>
        <v>0</v>
      </c>
      <c r="P641" s="99">
        <f t="shared" si="347"/>
        <v>0</v>
      </c>
      <c r="Q641" s="99">
        <f t="shared" si="347"/>
        <v>0</v>
      </c>
      <c r="R641" s="99">
        <f t="shared" si="347"/>
        <v>910000</v>
      </c>
      <c r="S641" s="99">
        <f t="shared" si="347"/>
        <v>0</v>
      </c>
      <c r="T641" s="99">
        <f t="shared" si="347"/>
        <v>0</v>
      </c>
      <c r="U641" s="99">
        <f t="shared" si="347"/>
        <v>0</v>
      </c>
      <c r="V641" s="99">
        <f>+V642</f>
        <v>0</v>
      </c>
      <c r="W641" s="100">
        <f>+W642</f>
        <v>910000</v>
      </c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</row>
    <row r="642" spans="2:35" ht="12" hidden="1" customHeight="1" x14ac:dyDescent="0.2">
      <c r="B642" s="96" t="s">
        <v>999</v>
      </c>
      <c r="C642" s="109" t="s">
        <v>1000</v>
      </c>
      <c r="D642" s="98"/>
      <c r="E642" s="99">
        <v>1554112</v>
      </c>
      <c r="F642" s="99">
        <f t="shared" si="325"/>
        <v>-644112</v>
      </c>
      <c r="G642" s="99">
        <f t="shared" si="326"/>
        <v>910000</v>
      </c>
      <c r="H642" s="99">
        <f t="shared" ref="H642:U642" si="348">SUM(H643:H649)</f>
        <v>0</v>
      </c>
      <c r="I642" s="99">
        <f t="shared" si="348"/>
        <v>0</v>
      </c>
      <c r="J642" s="99">
        <f t="shared" si="348"/>
        <v>0</v>
      </c>
      <c r="K642" s="99">
        <f t="shared" si="348"/>
        <v>0</v>
      </c>
      <c r="L642" s="99">
        <f t="shared" si="348"/>
        <v>0</v>
      </c>
      <c r="M642" s="99">
        <f t="shared" si="348"/>
        <v>0</v>
      </c>
      <c r="N642" s="99">
        <f t="shared" si="348"/>
        <v>0</v>
      </c>
      <c r="O642" s="99">
        <f t="shared" si="348"/>
        <v>0</v>
      </c>
      <c r="P642" s="99">
        <f t="shared" si="348"/>
        <v>0</v>
      </c>
      <c r="Q642" s="99">
        <f t="shared" si="348"/>
        <v>0</v>
      </c>
      <c r="R642" s="99">
        <f t="shared" si="348"/>
        <v>910000</v>
      </c>
      <c r="S642" s="99">
        <f t="shared" si="348"/>
        <v>0</v>
      </c>
      <c r="T642" s="99">
        <f t="shared" si="348"/>
        <v>0</v>
      </c>
      <c r="U642" s="99">
        <f t="shared" si="348"/>
        <v>0</v>
      </c>
      <c r="V642" s="99">
        <f>SUM(V643:V649)</f>
        <v>0</v>
      </c>
      <c r="W642" s="100">
        <f>SUM(W643:W649)</f>
        <v>910000</v>
      </c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</row>
    <row r="643" spans="2:35" s="41" customFormat="1" ht="12" hidden="1" customHeight="1" x14ac:dyDescent="0.2">
      <c r="B643" s="111" t="s">
        <v>1001</v>
      </c>
      <c r="C643" s="109" t="s">
        <v>1002</v>
      </c>
      <c r="D643" s="98"/>
      <c r="E643" s="99">
        <v>1300000</v>
      </c>
      <c r="F643" s="99">
        <f t="shared" si="325"/>
        <v>-1030000</v>
      </c>
      <c r="G643" s="99">
        <f t="shared" si="326"/>
        <v>270000</v>
      </c>
      <c r="H643" s="99">
        <v>0</v>
      </c>
      <c r="I643" s="99">
        <v>0</v>
      </c>
      <c r="J643" s="99">
        <v>0</v>
      </c>
      <c r="K643" s="99">
        <v>0</v>
      </c>
      <c r="L643" s="99">
        <v>0</v>
      </c>
      <c r="M643" s="99">
        <v>0</v>
      </c>
      <c r="N643" s="99">
        <v>0</v>
      </c>
      <c r="O643" s="99">
        <v>0</v>
      </c>
      <c r="P643" s="99">
        <v>0</v>
      </c>
      <c r="Q643" s="99">
        <v>0</v>
      </c>
      <c r="R643" s="99">
        <v>270000</v>
      </c>
      <c r="S643" s="99">
        <v>0</v>
      </c>
      <c r="T643" s="99">
        <v>0</v>
      </c>
      <c r="U643" s="99">
        <v>0</v>
      </c>
      <c r="V643" s="99">
        <v>0</v>
      </c>
      <c r="W643" s="100">
        <f t="shared" ref="W643:W649" si="349">SUM(H643:V643)</f>
        <v>270000</v>
      </c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</row>
    <row r="644" spans="2:35" s="41" customFormat="1" ht="12" hidden="1" customHeight="1" x14ac:dyDescent="0.2">
      <c r="B644" s="111" t="s">
        <v>1003</v>
      </c>
      <c r="C644" s="109" t="s">
        <v>1004</v>
      </c>
      <c r="D644" s="98"/>
      <c r="E644" s="99">
        <v>254112</v>
      </c>
      <c r="F644" s="99">
        <f t="shared" si="325"/>
        <v>-254112</v>
      </c>
      <c r="G644" s="99">
        <f t="shared" si="326"/>
        <v>0</v>
      </c>
      <c r="H644" s="99">
        <v>0</v>
      </c>
      <c r="I644" s="99">
        <v>0</v>
      </c>
      <c r="J644" s="99">
        <v>0</v>
      </c>
      <c r="K644" s="99">
        <v>0</v>
      </c>
      <c r="L644" s="99">
        <v>0</v>
      </c>
      <c r="M644" s="99">
        <v>0</v>
      </c>
      <c r="N644" s="99">
        <v>0</v>
      </c>
      <c r="O644" s="99">
        <v>0</v>
      </c>
      <c r="P644" s="99">
        <v>0</v>
      </c>
      <c r="Q644" s="99">
        <v>0</v>
      </c>
      <c r="R644" s="99">
        <v>0</v>
      </c>
      <c r="S644" s="99">
        <v>0</v>
      </c>
      <c r="T644" s="99">
        <v>0</v>
      </c>
      <c r="U644" s="99">
        <v>0</v>
      </c>
      <c r="V644" s="99">
        <v>0</v>
      </c>
      <c r="W644" s="100">
        <f t="shared" si="349"/>
        <v>0</v>
      </c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</row>
    <row r="645" spans="2:35" s="41" customFormat="1" ht="12" hidden="1" customHeight="1" x14ac:dyDescent="0.2">
      <c r="B645" s="111" t="s">
        <v>1005</v>
      </c>
      <c r="C645" s="109" t="s">
        <v>1002</v>
      </c>
      <c r="D645" s="98"/>
      <c r="E645" s="99">
        <v>0</v>
      </c>
      <c r="F645" s="99">
        <f t="shared" si="325"/>
        <v>270000</v>
      </c>
      <c r="G645" s="99">
        <f t="shared" si="326"/>
        <v>270000</v>
      </c>
      <c r="H645" s="99">
        <v>0</v>
      </c>
      <c r="I645" s="99">
        <v>0</v>
      </c>
      <c r="J645" s="99">
        <v>0</v>
      </c>
      <c r="K645" s="99">
        <v>0</v>
      </c>
      <c r="L645" s="99">
        <v>0</v>
      </c>
      <c r="M645" s="99">
        <v>0</v>
      </c>
      <c r="N645" s="99">
        <v>0</v>
      </c>
      <c r="O645" s="99">
        <v>0</v>
      </c>
      <c r="P645" s="99">
        <v>0</v>
      </c>
      <c r="Q645" s="99">
        <v>0</v>
      </c>
      <c r="R645" s="99">
        <v>270000</v>
      </c>
      <c r="S645" s="99">
        <v>0</v>
      </c>
      <c r="T645" s="99">
        <v>0</v>
      </c>
      <c r="U645" s="99">
        <v>0</v>
      </c>
      <c r="V645" s="99">
        <v>0</v>
      </c>
      <c r="W645" s="100">
        <f t="shared" si="349"/>
        <v>270000</v>
      </c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</row>
    <row r="646" spans="2:35" s="41" customFormat="1" ht="12" hidden="1" customHeight="1" x14ac:dyDescent="0.2">
      <c r="B646" s="111" t="s">
        <v>1006</v>
      </c>
      <c r="C646" s="109" t="s">
        <v>1007</v>
      </c>
      <c r="D646" s="98"/>
      <c r="E646" s="99">
        <v>0</v>
      </c>
      <c r="F646" s="99">
        <f t="shared" si="325"/>
        <v>0</v>
      </c>
      <c r="G646" s="99">
        <f t="shared" si="326"/>
        <v>0</v>
      </c>
      <c r="H646" s="99">
        <v>0</v>
      </c>
      <c r="I646" s="99">
        <v>0</v>
      </c>
      <c r="J646" s="99">
        <v>0</v>
      </c>
      <c r="K646" s="99">
        <v>0</v>
      </c>
      <c r="L646" s="99">
        <v>0</v>
      </c>
      <c r="M646" s="99">
        <v>0</v>
      </c>
      <c r="N646" s="99">
        <v>0</v>
      </c>
      <c r="O646" s="99">
        <v>0</v>
      </c>
      <c r="P646" s="99">
        <v>0</v>
      </c>
      <c r="Q646" s="99">
        <v>0</v>
      </c>
      <c r="R646" s="99">
        <v>0</v>
      </c>
      <c r="S646" s="99">
        <v>0</v>
      </c>
      <c r="T646" s="99">
        <v>0</v>
      </c>
      <c r="U646" s="99">
        <v>0</v>
      </c>
      <c r="V646" s="99">
        <v>0</v>
      </c>
      <c r="W646" s="100">
        <f t="shared" si="349"/>
        <v>0</v>
      </c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</row>
    <row r="647" spans="2:35" s="41" customFormat="1" ht="12" hidden="1" customHeight="1" x14ac:dyDescent="0.2">
      <c r="B647" s="111" t="s">
        <v>1008</v>
      </c>
      <c r="C647" s="141" t="s">
        <v>1009</v>
      </c>
      <c r="D647" s="98"/>
      <c r="E647" s="99">
        <v>0</v>
      </c>
      <c r="F647" s="99">
        <f t="shared" si="325"/>
        <v>370000</v>
      </c>
      <c r="G647" s="99">
        <f t="shared" si="326"/>
        <v>370000</v>
      </c>
      <c r="H647" s="99">
        <v>0</v>
      </c>
      <c r="I647" s="99">
        <v>0</v>
      </c>
      <c r="J647" s="99">
        <v>0</v>
      </c>
      <c r="K647" s="99">
        <v>0</v>
      </c>
      <c r="L647" s="99">
        <v>0</v>
      </c>
      <c r="M647" s="99">
        <v>0</v>
      </c>
      <c r="N647" s="99">
        <v>0</v>
      </c>
      <c r="O647" s="99">
        <v>0</v>
      </c>
      <c r="P647" s="99">
        <v>0</v>
      </c>
      <c r="Q647" s="99">
        <v>0</v>
      </c>
      <c r="R647" s="99">
        <v>370000</v>
      </c>
      <c r="S647" s="99">
        <v>0</v>
      </c>
      <c r="T647" s="99">
        <v>0</v>
      </c>
      <c r="U647" s="99">
        <v>0</v>
      </c>
      <c r="V647" s="99">
        <v>0</v>
      </c>
      <c r="W647" s="100">
        <f t="shared" si="349"/>
        <v>370000</v>
      </c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</row>
    <row r="648" spans="2:35" s="41" customFormat="1" ht="12" hidden="1" customHeight="1" x14ac:dyDescent="0.2">
      <c r="B648" s="111" t="s">
        <v>1008</v>
      </c>
      <c r="C648" s="109" t="s">
        <v>1010</v>
      </c>
      <c r="D648" s="98"/>
      <c r="E648" s="99">
        <v>0</v>
      </c>
      <c r="F648" s="99">
        <f t="shared" si="325"/>
        <v>0</v>
      </c>
      <c r="G648" s="99">
        <f t="shared" si="326"/>
        <v>0</v>
      </c>
      <c r="H648" s="99">
        <v>0</v>
      </c>
      <c r="I648" s="99">
        <v>0</v>
      </c>
      <c r="J648" s="99">
        <v>0</v>
      </c>
      <c r="K648" s="99">
        <v>0</v>
      </c>
      <c r="L648" s="99">
        <v>0</v>
      </c>
      <c r="M648" s="99">
        <v>0</v>
      </c>
      <c r="N648" s="99">
        <v>0</v>
      </c>
      <c r="O648" s="99">
        <v>0</v>
      </c>
      <c r="P648" s="99">
        <v>0</v>
      </c>
      <c r="Q648" s="99">
        <v>0</v>
      </c>
      <c r="R648" s="99">
        <v>0</v>
      </c>
      <c r="S648" s="99">
        <v>0</v>
      </c>
      <c r="T648" s="99">
        <v>0</v>
      </c>
      <c r="U648" s="99">
        <v>0</v>
      </c>
      <c r="V648" s="99">
        <v>0</v>
      </c>
      <c r="W648" s="100">
        <f t="shared" si="349"/>
        <v>0</v>
      </c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</row>
    <row r="649" spans="2:35" s="41" customFormat="1" ht="12" hidden="1" customHeight="1" x14ac:dyDescent="0.2">
      <c r="B649" s="111" t="s">
        <v>1011</v>
      </c>
      <c r="C649" s="109" t="s">
        <v>1012</v>
      </c>
      <c r="D649" s="98"/>
      <c r="E649" s="99">
        <v>0</v>
      </c>
      <c r="F649" s="99">
        <f t="shared" si="325"/>
        <v>0</v>
      </c>
      <c r="G649" s="99">
        <f t="shared" si="326"/>
        <v>0</v>
      </c>
      <c r="H649" s="99">
        <v>0</v>
      </c>
      <c r="I649" s="99">
        <v>0</v>
      </c>
      <c r="J649" s="99">
        <v>0</v>
      </c>
      <c r="K649" s="99">
        <v>0</v>
      </c>
      <c r="L649" s="99">
        <v>0</v>
      </c>
      <c r="M649" s="99">
        <v>0</v>
      </c>
      <c r="N649" s="99">
        <v>0</v>
      </c>
      <c r="O649" s="99">
        <v>0</v>
      </c>
      <c r="P649" s="99">
        <v>0</v>
      </c>
      <c r="Q649" s="99">
        <v>0</v>
      </c>
      <c r="R649" s="99">
        <v>0</v>
      </c>
      <c r="S649" s="99">
        <v>0</v>
      </c>
      <c r="T649" s="99">
        <v>0</v>
      </c>
      <c r="U649" s="99">
        <v>0</v>
      </c>
      <c r="V649" s="99">
        <v>0</v>
      </c>
      <c r="W649" s="100">
        <f t="shared" si="349"/>
        <v>0</v>
      </c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</row>
    <row r="650" spans="2:35" s="41" customFormat="1" ht="12" hidden="1" customHeight="1" x14ac:dyDescent="0.2">
      <c r="B650" s="96" t="s">
        <v>1013</v>
      </c>
      <c r="C650" s="109" t="s">
        <v>68</v>
      </c>
      <c r="D650" s="98"/>
      <c r="E650" s="99">
        <v>0</v>
      </c>
      <c r="F650" s="99">
        <f t="shared" si="325"/>
        <v>360000</v>
      </c>
      <c r="G650" s="99">
        <f t="shared" si="326"/>
        <v>360000</v>
      </c>
      <c r="H650" s="99">
        <f t="shared" ref="H650:W651" si="350">+H651</f>
        <v>0</v>
      </c>
      <c r="I650" s="99">
        <f t="shared" si="350"/>
        <v>0</v>
      </c>
      <c r="J650" s="99">
        <f t="shared" si="350"/>
        <v>0</v>
      </c>
      <c r="K650" s="99">
        <f t="shared" si="350"/>
        <v>0</v>
      </c>
      <c r="L650" s="99">
        <f t="shared" si="350"/>
        <v>0</v>
      </c>
      <c r="M650" s="99">
        <f t="shared" si="350"/>
        <v>0</v>
      </c>
      <c r="N650" s="99">
        <f t="shared" si="350"/>
        <v>0</v>
      </c>
      <c r="O650" s="99">
        <f t="shared" si="350"/>
        <v>0</v>
      </c>
      <c r="P650" s="99">
        <f t="shared" si="350"/>
        <v>0</v>
      </c>
      <c r="Q650" s="99">
        <f t="shared" si="350"/>
        <v>0</v>
      </c>
      <c r="R650" s="99">
        <f t="shared" si="350"/>
        <v>0</v>
      </c>
      <c r="S650" s="99">
        <f t="shared" si="350"/>
        <v>0</v>
      </c>
      <c r="T650" s="99">
        <f t="shared" si="350"/>
        <v>0</v>
      </c>
      <c r="U650" s="99">
        <f t="shared" si="350"/>
        <v>0</v>
      </c>
      <c r="V650" s="99">
        <f t="shared" si="350"/>
        <v>360000</v>
      </c>
      <c r="W650" s="100">
        <f t="shared" si="350"/>
        <v>360000</v>
      </c>
      <c r="X650" s="117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</row>
    <row r="651" spans="2:35" s="41" customFormat="1" ht="12" hidden="1" customHeight="1" x14ac:dyDescent="0.2">
      <c r="B651" s="96" t="s">
        <v>1014</v>
      </c>
      <c r="C651" s="109" t="s">
        <v>1015</v>
      </c>
      <c r="D651" s="98"/>
      <c r="E651" s="99">
        <v>0</v>
      </c>
      <c r="F651" s="99">
        <f t="shared" si="325"/>
        <v>360000</v>
      </c>
      <c r="G651" s="99">
        <f t="shared" si="326"/>
        <v>360000</v>
      </c>
      <c r="H651" s="99">
        <f t="shared" si="350"/>
        <v>0</v>
      </c>
      <c r="I651" s="99">
        <f t="shared" si="350"/>
        <v>0</v>
      </c>
      <c r="J651" s="99">
        <f t="shared" si="350"/>
        <v>0</v>
      </c>
      <c r="K651" s="99">
        <f t="shared" si="350"/>
        <v>0</v>
      </c>
      <c r="L651" s="99">
        <f t="shared" si="350"/>
        <v>0</v>
      </c>
      <c r="M651" s="99">
        <f t="shared" si="350"/>
        <v>0</v>
      </c>
      <c r="N651" s="99">
        <f t="shared" si="350"/>
        <v>0</v>
      </c>
      <c r="O651" s="99">
        <f t="shared" si="350"/>
        <v>0</v>
      </c>
      <c r="P651" s="99">
        <f t="shared" si="350"/>
        <v>0</v>
      </c>
      <c r="Q651" s="99">
        <f t="shared" si="350"/>
        <v>0</v>
      </c>
      <c r="R651" s="99">
        <f t="shared" si="350"/>
        <v>0</v>
      </c>
      <c r="S651" s="99">
        <f t="shared" si="350"/>
        <v>0</v>
      </c>
      <c r="T651" s="99">
        <f t="shared" si="350"/>
        <v>0</v>
      </c>
      <c r="U651" s="99">
        <f t="shared" si="350"/>
        <v>0</v>
      </c>
      <c r="V651" s="99">
        <f t="shared" si="350"/>
        <v>360000</v>
      </c>
      <c r="W651" s="100">
        <f t="shared" si="350"/>
        <v>360000</v>
      </c>
      <c r="X651" s="117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</row>
    <row r="652" spans="2:35" s="41" customFormat="1" ht="12" hidden="1" customHeight="1" x14ac:dyDescent="0.2">
      <c r="B652" s="96" t="s">
        <v>1016</v>
      </c>
      <c r="C652" s="109" t="s">
        <v>1000</v>
      </c>
      <c r="D652" s="98"/>
      <c r="E652" s="99">
        <v>0</v>
      </c>
      <c r="F652" s="99">
        <f t="shared" si="325"/>
        <v>360000</v>
      </c>
      <c r="G652" s="99">
        <f t="shared" si="326"/>
        <v>360000</v>
      </c>
      <c r="H652" s="99">
        <f t="shared" ref="H652:U652" si="351">+H654+H653</f>
        <v>0</v>
      </c>
      <c r="I652" s="99">
        <f t="shared" si="351"/>
        <v>0</v>
      </c>
      <c r="J652" s="99">
        <f t="shared" si="351"/>
        <v>0</v>
      </c>
      <c r="K652" s="99">
        <f t="shared" si="351"/>
        <v>0</v>
      </c>
      <c r="L652" s="99">
        <f t="shared" si="351"/>
        <v>0</v>
      </c>
      <c r="M652" s="99">
        <f t="shared" si="351"/>
        <v>0</v>
      </c>
      <c r="N652" s="99">
        <f t="shared" si="351"/>
        <v>0</v>
      </c>
      <c r="O652" s="99">
        <f t="shared" si="351"/>
        <v>0</v>
      </c>
      <c r="P652" s="99">
        <f t="shared" si="351"/>
        <v>0</v>
      </c>
      <c r="Q652" s="99">
        <f t="shared" si="351"/>
        <v>0</v>
      </c>
      <c r="R652" s="99">
        <f t="shared" si="351"/>
        <v>0</v>
      </c>
      <c r="S652" s="99">
        <f t="shared" si="351"/>
        <v>0</v>
      </c>
      <c r="T652" s="99">
        <f t="shared" si="351"/>
        <v>0</v>
      </c>
      <c r="U652" s="99">
        <f t="shared" si="351"/>
        <v>0</v>
      </c>
      <c r="V652" s="99">
        <f>+V654+V653</f>
        <v>360000</v>
      </c>
      <c r="W652" s="100">
        <f>+W654+W653</f>
        <v>360000</v>
      </c>
      <c r="X652" s="117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</row>
    <row r="653" spans="2:35" s="41" customFormat="1" ht="12" hidden="1" customHeight="1" x14ac:dyDescent="0.2">
      <c r="B653" s="111" t="s">
        <v>1017</v>
      </c>
      <c r="C653" s="109" t="s">
        <v>1018</v>
      </c>
      <c r="D653" s="98"/>
      <c r="E653" s="99">
        <v>0</v>
      </c>
      <c r="F653" s="99">
        <f t="shared" si="325"/>
        <v>255000</v>
      </c>
      <c r="G653" s="99">
        <f t="shared" si="326"/>
        <v>255000</v>
      </c>
      <c r="H653" s="99">
        <v>0</v>
      </c>
      <c r="I653" s="99">
        <v>0</v>
      </c>
      <c r="J653" s="99">
        <v>0</v>
      </c>
      <c r="K653" s="99">
        <v>0</v>
      </c>
      <c r="L653" s="99">
        <v>0</v>
      </c>
      <c r="M653" s="99">
        <v>0</v>
      </c>
      <c r="N653" s="99">
        <v>0</v>
      </c>
      <c r="O653" s="99">
        <v>0</v>
      </c>
      <c r="P653" s="99">
        <v>0</v>
      </c>
      <c r="Q653" s="99">
        <v>0</v>
      </c>
      <c r="R653" s="99">
        <v>0</v>
      </c>
      <c r="S653" s="99">
        <v>0</v>
      </c>
      <c r="T653" s="99">
        <v>0</v>
      </c>
      <c r="U653" s="99">
        <v>0</v>
      </c>
      <c r="V653" s="99">
        <v>255000</v>
      </c>
      <c r="W653" s="100">
        <f t="shared" ref="W653:W654" si="352">SUM(H653:V653)</f>
        <v>255000</v>
      </c>
      <c r="X653" s="117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</row>
    <row r="654" spans="2:35" ht="12" hidden="1" customHeight="1" x14ac:dyDescent="0.2">
      <c r="B654" s="111" t="s">
        <v>1019</v>
      </c>
      <c r="C654" s="109" t="s">
        <v>1020</v>
      </c>
      <c r="D654" s="98"/>
      <c r="E654" s="99">
        <v>0</v>
      </c>
      <c r="F654" s="99">
        <f t="shared" si="325"/>
        <v>105000</v>
      </c>
      <c r="G654" s="99">
        <f t="shared" si="326"/>
        <v>105000</v>
      </c>
      <c r="H654" s="99">
        <v>0</v>
      </c>
      <c r="I654" s="99">
        <v>0</v>
      </c>
      <c r="J654" s="99">
        <v>0</v>
      </c>
      <c r="K654" s="99">
        <v>0</v>
      </c>
      <c r="L654" s="99">
        <v>0</v>
      </c>
      <c r="M654" s="99">
        <v>0</v>
      </c>
      <c r="N654" s="99">
        <v>0</v>
      </c>
      <c r="O654" s="99">
        <v>0</v>
      </c>
      <c r="P654" s="99">
        <v>0</v>
      </c>
      <c r="Q654" s="99">
        <v>0</v>
      </c>
      <c r="R654" s="99">
        <v>0</v>
      </c>
      <c r="S654" s="99">
        <v>0</v>
      </c>
      <c r="T654" s="99">
        <v>0</v>
      </c>
      <c r="U654" s="99">
        <v>0</v>
      </c>
      <c r="V654" s="99">
        <v>105000</v>
      </c>
      <c r="W654" s="100">
        <f t="shared" si="352"/>
        <v>105000</v>
      </c>
      <c r="X654" s="101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</row>
    <row r="655" spans="2:35" ht="11.25" customHeight="1" x14ac:dyDescent="0.2">
      <c r="B655" s="96" t="s">
        <v>1021</v>
      </c>
      <c r="C655" s="109" t="s">
        <v>1022</v>
      </c>
      <c r="D655" s="98"/>
      <c r="E655" s="99">
        <v>0</v>
      </c>
      <c r="F655" s="99">
        <f t="shared" si="325"/>
        <v>140000</v>
      </c>
      <c r="G655" s="99">
        <f t="shared" si="326"/>
        <v>140000</v>
      </c>
      <c r="H655" s="99">
        <f t="shared" ref="H655:U655" si="353">+H656+H664+H670</f>
        <v>0</v>
      </c>
      <c r="I655" s="99">
        <f t="shared" si="353"/>
        <v>0</v>
      </c>
      <c r="J655" s="99">
        <f t="shared" si="353"/>
        <v>0</v>
      </c>
      <c r="K655" s="99">
        <f t="shared" si="353"/>
        <v>0</v>
      </c>
      <c r="L655" s="99">
        <f t="shared" si="353"/>
        <v>0</v>
      </c>
      <c r="M655" s="99">
        <f t="shared" si="353"/>
        <v>78500</v>
      </c>
      <c r="N655" s="99">
        <f t="shared" si="353"/>
        <v>0</v>
      </c>
      <c r="O655" s="99">
        <f t="shared" si="353"/>
        <v>0</v>
      </c>
      <c r="P655" s="99">
        <f t="shared" si="353"/>
        <v>0</v>
      </c>
      <c r="Q655" s="99">
        <f t="shared" si="353"/>
        <v>0</v>
      </c>
      <c r="R655" s="99">
        <f t="shared" si="353"/>
        <v>36000</v>
      </c>
      <c r="S655" s="99">
        <f t="shared" si="353"/>
        <v>0</v>
      </c>
      <c r="T655" s="99">
        <f t="shared" si="353"/>
        <v>25500</v>
      </c>
      <c r="U655" s="99">
        <f t="shared" si="353"/>
        <v>0</v>
      </c>
      <c r="V655" s="99">
        <f>+V656+V664+V670</f>
        <v>0</v>
      </c>
      <c r="W655" s="100">
        <f>+W656+W664+W670</f>
        <v>140000</v>
      </c>
      <c r="X655" s="101">
        <v>11666.67</v>
      </c>
      <c r="Y655" s="101">
        <v>11666.67</v>
      </c>
      <c r="Z655" s="101">
        <v>11666.67</v>
      </c>
      <c r="AA655" s="101">
        <v>11666.67</v>
      </c>
      <c r="AB655" s="101">
        <v>11666.67</v>
      </c>
      <c r="AC655" s="101">
        <v>11666.67</v>
      </c>
      <c r="AD655" s="101">
        <v>11666.67</v>
      </c>
      <c r="AE655" s="101">
        <v>11666.67</v>
      </c>
      <c r="AF655" s="101">
        <v>11666.67</v>
      </c>
      <c r="AG655" s="101">
        <v>11666.67</v>
      </c>
      <c r="AH655" s="101">
        <v>11666.67</v>
      </c>
      <c r="AI655" s="101">
        <v>11666.63</v>
      </c>
    </row>
    <row r="656" spans="2:35" s="116" customFormat="1" ht="12" hidden="1" customHeight="1" x14ac:dyDescent="0.2">
      <c r="B656" s="103" t="s">
        <v>1023</v>
      </c>
      <c r="C656" s="119" t="s">
        <v>1024</v>
      </c>
      <c r="D656" s="105"/>
      <c r="E656" s="120">
        <v>0</v>
      </c>
      <c r="F656" s="120">
        <f t="shared" si="325"/>
        <v>78500</v>
      </c>
      <c r="G656" s="120">
        <f t="shared" si="326"/>
        <v>78500</v>
      </c>
      <c r="H656" s="120">
        <f t="shared" ref="H656:W658" si="354">+H657</f>
        <v>0</v>
      </c>
      <c r="I656" s="120">
        <f t="shared" si="354"/>
        <v>0</v>
      </c>
      <c r="J656" s="120">
        <f t="shared" si="354"/>
        <v>0</v>
      </c>
      <c r="K656" s="120">
        <f t="shared" si="354"/>
        <v>0</v>
      </c>
      <c r="L656" s="120">
        <f t="shared" si="354"/>
        <v>0</v>
      </c>
      <c r="M656" s="120">
        <f t="shared" si="354"/>
        <v>78500</v>
      </c>
      <c r="N656" s="120">
        <f t="shared" si="354"/>
        <v>0</v>
      </c>
      <c r="O656" s="120">
        <f t="shared" si="354"/>
        <v>0</v>
      </c>
      <c r="P656" s="120">
        <f t="shared" si="354"/>
        <v>0</v>
      </c>
      <c r="Q656" s="120">
        <f t="shared" si="354"/>
        <v>0</v>
      </c>
      <c r="R656" s="120">
        <f t="shared" si="354"/>
        <v>0</v>
      </c>
      <c r="S656" s="120">
        <f t="shared" si="354"/>
        <v>0</v>
      </c>
      <c r="T656" s="120">
        <f t="shared" si="354"/>
        <v>0</v>
      </c>
      <c r="U656" s="120">
        <f t="shared" si="354"/>
        <v>0</v>
      </c>
      <c r="V656" s="120">
        <f t="shared" si="354"/>
        <v>0</v>
      </c>
      <c r="W656" s="121">
        <f t="shared" si="354"/>
        <v>78500</v>
      </c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</row>
    <row r="657" spans="2:35" ht="12" hidden="1" customHeight="1" x14ac:dyDescent="0.2">
      <c r="B657" s="96" t="s">
        <v>1025</v>
      </c>
      <c r="C657" s="122" t="s">
        <v>64</v>
      </c>
      <c r="D657" s="98"/>
      <c r="E657" s="123">
        <v>0</v>
      </c>
      <c r="F657" s="123">
        <f t="shared" si="325"/>
        <v>78500</v>
      </c>
      <c r="G657" s="123">
        <f t="shared" si="326"/>
        <v>78500</v>
      </c>
      <c r="H657" s="123">
        <f t="shared" si="354"/>
        <v>0</v>
      </c>
      <c r="I657" s="123">
        <f t="shared" si="354"/>
        <v>0</v>
      </c>
      <c r="J657" s="123">
        <f t="shared" si="354"/>
        <v>0</v>
      </c>
      <c r="K657" s="123">
        <f t="shared" si="354"/>
        <v>0</v>
      </c>
      <c r="L657" s="123">
        <f t="shared" si="354"/>
        <v>0</v>
      </c>
      <c r="M657" s="123">
        <f t="shared" si="354"/>
        <v>78500</v>
      </c>
      <c r="N657" s="123">
        <f t="shared" si="354"/>
        <v>0</v>
      </c>
      <c r="O657" s="123">
        <f t="shared" si="354"/>
        <v>0</v>
      </c>
      <c r="P657" s="123">
        <f t="shared" si="354"/>
        <v>0</v>
      </c>
      <c r="Q657" s="123">
        <f t="shared" si="354"/>
        <v>0</v>
      </c>
      <c r="R657" s="123">
        <f t="shared" si="354"/>
        <v>0</v>
      </c>
      <c r="S657" s="123">
        <f t="shared" si="354"/>
        <v>0</v>
      </c>
      <c r="T657" s="123">
        <f t="shared" si="354"/>
        <v>0</v>
      </c>
      <c r="U657" s="123">
        <f t="shared" si="354"/>
        <v>0</v>
      </c>
      <c r="V657" s="123">
        <f t="shared" si="354"/>
        <v>0</v>
      </c>
      <c r="W657" s="124">
        <f t="shared" si="354"/>
        <v>78500</v>
      </c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</row>
    <row r="658" spans="2:35" ht="12" hidden="1" customHeight="1" x14ac:dyDescent="0.2">
      <c r="B658" s="96" t="s">
        <v>1026</v>
      </c>
      <c r="C658" s="122" t="s">
        <v>944</v>
      </c>
      <c r="D658" s="98"/>
      <c r="E658" s="123">
        <v>0</v>
      </c>
      <c r="F658" s="123">
        <f t="shared" si="325"/>
        <v>78500</v>
      </c>
      <c r="G658" s="123">
        <f t="shared" si="326"/>
        <v>78500</v>
      </c>
      <c r="H658" s="123">
        <f t="shared" si="354"/>
        <v>0</v>
      </c>
      <c r="I658" s="123">
        <f t="shared" si="354"/>
        <v>0</v>
      </c>
      <c r="J658" s="123">
        <f t="shared" si="354"/>
        <v>0</v>
      </c>
      <c r="K658" s="123">
        <f t="shared" si="354"/>
        <v>0</v>
      </c>
      <c r="L658" s="123">
        <f t="shared" si="354"/>
        <v>0</v>
      </c>
      <c r="M658" s="123">
        <f t="shared" si="354"/>
        <v>78500</v>
      </c>
      <c r="N658" s="123">
        <f t="shared" si="354"/>
        <v>0</v>
      </c>
      <c r="O658" s="123">
        <f t="shared" si="354"/>
        <v>0</v>
      </c>
      <c r="P658" s="123">
        <f t="shared" si="354"/>
        <v>0</v>
      </c>
      <c r="Q658" s="123">
        <f t="shared" si="354"/>
        <v>0</v>
      </c>
      <c r="R658" s="123">
        <f t="shared" si="354"/>
        <v>0</v>
      </c>
      <c r="S658" s="123">
        <f t="shared" si="354"/>
        <v>0</v>
      </c>
      <c r="T658" s="123">
        <f t="shared" si="354"/>
        <v>0</v>
      </c>
      <c r="U658" s="123">
        <f t="shared" si="354"/>
        <v>0</v>
      </c>
      <c r="V658" s="123">
        <f t="shared" si="354"/>
        <v>0</v>
      </c>
      <c r="W658" s="124">
        <f t="shared" si="354"/>
        <v>78500</v>
      </c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</row>
    <row r="659" spans="2:35" ht="12" hidden="1" customHeight="1" x14ac:dyDescent="0.2">
      <c r="B659" s="96" t="s">
        <v>1027</v>
      </c>
      <c r="C659" s="122" t="s">
        <v>1024</v>
      </c>
      <c r="D659" s="98"/>
      <c r="E659" s="123">
        <v>0</v>
      </c>
      <c r="F659" s="123">
        <f t="shared" si="325"/>
        <v>78500</v>
      </c>
      <c r="G659" s="123">
        <f t="shared" si="326"/>
        <v>78500</v>
      </c>
      <c r="H659" s="123">
        <f>SUM(H660:H663)</f>
        <v>0</v>
      </c>
      <c r="I659" s="123">
        <f t="shared" ref="I659:W659" si="355">SUM(I660:I663)</f>
        <v>0</v>
      </c>
      <c r="J659" s="123">
        <f t="shared" si="355"/>
        <v>0</v>
      </c>
      <c r="K659" s="123">
        <f t="shared" si="355"/>
        <v>0</v>
      </c>
      <c r="L659" s="123">
        <f t="shared" si="355"/>
        <v>0</v>
      </c>
      <c r="M659" s="123">
        <f t="shared" si="355"/>
        <v>78500</v>
      </c>
      <c r="N659" s="123">
        <f t="shared" si="355"/>
        <v>0</v>
      </c>
      <c r="O659" s="123">
        <f t="shared" si="355"/>
        <v>0</v>
      </c>
      <c r="P659" s="123">
        <f t="shared" si="355"/>
        <v>0</v>
      </c>
      <c r="Q659" s="123">
        <f t="shared" si="355"/>
        <v>0</v>
      </c>
      <c r="R659" s="123">
        <f t="shared" si="355"/>
        <v>0</v>
      </c>
      <c r="S659" s="123">
        <f t="shared" si="355"/>
        <v>0</v>
      </c>
      <c r="T659" s="123">
        <f t="shared" si="355"/>
        <v>0</v>
      </c>
      <c r="U659" s="123">
        <f t="shared" si="355"/>
        <v>0</v>
      </c>
      <c r="V659" s="123">
        <f t="shared" si="355"/>
        <v>0</v>
      </c>
      <c r="W659" s="142">
        <f t="shared" si="355"/>
        <v>78500</v>
      </c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</row>
    <row r="660" spans="2:35" s="41" customFormat="1" ht="12" hidden="1" customHeight="1" x14ac:dyDescent="0.2">
      <c r="B660" s="111" t="s">
        <v>1028</v>
      </c>
      <c r="C660" s="109" t="s">
        <v>1029</v>
      </c>
      <c r="D660" s="98"/>
      <c r="E660" s="99">
        <v>0</v>
      </c>
      <c r="F660" s="99">
        <f t="shared" si="325"/>
        <v>40000</v>
      </c>
      <c r="G660" s="99">
        <f t="shared" si="326"/>
        <v>40000</v>
      </c>
      <c r="H660" s="99">
        <v>0</v>
      </c>
      <c r="I660" s="99">
        <v>0</v>
      </c>
      <c r="J660" s="99">
        <v>0</v>
      </c>
      <c r="K660" s="99">
        <v>0</v>
      </c>
      <c r="L660" s="99">
        <v>0</v>
      </c>
      <c r="M660" s="99">
        <v>40000</v>
      </c>
      <c r="N660" s="99">
        <v>0</v>
      </c>
      <c r="O660" s="99">
        <v>0</v>
      </c>
      <c r="P660" s="99">
        <v>0</v>
      </c>
      <c r="Q660" s="99">
        <v>0</v>
      </c>
      <c r="R660" s="99">
        <v>0</v>
      </c>
      <c r="S660" s="99">
        <v>0</v>
      </c>
      <c r="T660" s="99">
        <v>0</v>
      </c>
      <c r="U660" s="99">
        <v>0</v>
      </c>
      <c r="V660" s="99">
        <v>0</v>
      </c>
      <c r="W660" s="100">
        <f t="shared" ref="W660:W663" si="356">SUM(H660:V660)</f>
        <v>40000</v>
      </c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</row>
    <row r="661" spans="2:35" s="41" customFormat="1" ht="12" hidden="1" customHeight="1" x14ac:dyDescent="0.2">
      <c r="B661" s="111" t="s">
        <v>1030</v>
      </c>
      <c r="C661" s="109" t="s">
        <v>1031</v>
      </c>
      <c r="D661" s="98"/>
      <c r="E661" s="99">
        <v>0</v>
      </c>
      <c r="F661" s="99">
        <f t="shared" si="325"/>
        <v>38500</v>
      </c>
      <c r="G661" s="99">
        <f t="shared" si="326"/>
        <v>38500</v>
      </c>
      <c r="H661" s="99">
        <v>0</v>
      </c>
      <c r="I661" s="99">
        <v>0</v>
      </c>
      <c r="J661" s="99">
        <v>0</v>
      </c>
      <c r="K661" s="99">
        <v>0</v>
      </c>
      <c r="L661" s="99">
        <v>0</v>
      </c>
      <c r="M661" s="99">
        <v>38500</v>
      </c>
      <c r="N661" s="99">
        <v>0</v>
      </c>
      <c r="O661" s="99">
        <v>0</v>
      </c>
      <c r="P661" s="99">
        <v>0</v>
      </c>
      <c r="Q661" s="99">
        <v>0</v>
      </c>
      <c r="R661" s="99">
        <v>0</v>
      </c>
      <c r="S661" s="99">
        <v>0</v>
      </c>
      <c r="T661" s="99">
        <v>0</v>
      </c>
      <c r="U661" s="99">
        <v>0</v>
      </c>
      <c r="V661" s="99">
        <v>0</v>
      </c>
      <c r="W661" s="100">
        <f t="shared" si="356"/>
        <v>38500</v>
      </c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</row>
    <row r="662" spans="2:35" s="41" customFormat="1" ht="12" hidden="1" customHeight="1" x14ac:dyDescent="0.2">
      <c r="B662" s="111" t="s">
        <v>1032</v>
      </c>
      <c r="C662" s="109" t="s">
        <v>1033</v>
      </c>
      <c r="D662" s="98"/>
      <c r="E662" s="99">
        <v>0</v>
      </c>
      <c r="F662" s="99">
        <f t="shared" si="325"/>
        <v>0</v>
      </c>
      <c r="G662" s="99">
        <f t="shared" si="326"/>
        <v>0</v>
      </c>
      <c r="H662" s="99">
        <v>0</v>
      </c>
      <c r="I662" s="99">
        <v>0</v>
      </c>
      <c r="J662" s="99">
        <v>0</v>
      </c>
      <c r="K662" s="99">
        <v>0</v>
      </c>
      <c r="L662" s="99">
        <v>0</v>
      </c>
      <c r="M662" s="99">
        <v>0</v>
      </c>
      <c r="N662" s="99">
        <v>0</v>
      </c>
      <c r="O662" s="99">
        <v>0</v>
      </c>
      <c r="P662" s="99">
        <v>0</v>
      </c>
      <c r="Q662" s="99">
        <v>0</v>
      </c>
      <c r="R662" s="99">
        <v>0</v>
      </c>
      <c r="S662" s="99">
        <v>0</v>
      </c>
      <c r="T662" s="99">
        <v>0</v>
      </c>
      <c r="U662" s="99">
        <v>0</v>
      </c>
      <c r="V662" s="99">
        <v>0</v>
      </c>
      <c r="W662" s="100">
        <f t="shared" si="356"/>
        <v>0</v>
      </c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</row>
    <row r="663" spans="2:35" s="41" customFormat="1" ht="12" hidden="1" customHeight="1" x14ac:dyDescent="0.2">
      <c r="B663" s="111" t="s">
        <v>1034</v>
      </c>
      <c r="C663" s="109" t="s">
        <v>1035</v>
      </c>
      <c r="D663" s="98"/>
      <c r="E663" s="99">
        <v>0</v>
      </c>
      <c r="F663" s="99">
        <f t="shared" si="325"/>
        <v>0</v>
      </c>
      <c r="G663" s="99">
        <f t="shared" si="326"/>
        <v>0</v>
      </c>
      <c r="H663" s="99">
        <v>0</v>
      </c>
      <c r="I663" s="99">
        <v>0</v>
      </c>
      <c r="J663" s="99">
        <v>0</v>
      </c>
      <c r="K663" s="99">
        <v>0</v>
      </c>
      <c r="L663" s="99">
        <v>0</v>
      </c>
      <c r="M663" s="99">
        <v>0</v>
      </c>
      <c r="N663" s="99">
        <v>0</v>
      </c>
      <c r="O663" s="99">
        <v>0</v>
      </c>
      <c r="P663" s="99">
        <v>0</v>
      </c>
      <c r="Q663" s="99">
        <v>0</v>
      </c>
      <c r="R663" s="99">
        <v>0</v>
      </c>
      <c r="S663" s="99">
        <v>0</v>
      </c>
      <c r="T663" s="99">
        <v>0</v>
      </c>
      <c r="U663" s="99">
        <v>0</v>
      </c>
      <c r="V663" s="99">
        <v>0</v>
      </c>
      <c r="W663" s="100">
        <f t="shared" si="356"/>
        <v>0</v>
      </c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</row>
    <row r="664" spans="2:35" s="116" customFormat="1" ht="12" hidden="1" customHeight="1" x14ac:dyDescent="0.2">
      <c r="B664" s="103" t="s">
        <v>1036</v>
      </c>
      <c r="C664" s="119" t="s">
        <v>1037</v>
      </c>
      <c r="D664" s="105"/>
      <c r="E664" s="120">
        <v>0</v>
      </c>
      <c r="F664" s="120">
        <f t="shared" si="325"/>
        <v>36000</v>
      </c>
      <c r="G664" s="120">
        <f t="shared" si="326"/>
        <v>36000</v>
      </c>
      <c r="H664" s="120">
        <f t="shared" ref="H664:W666" si="357">+H665</f>
        <v>0</v>
      </c>
      <c r="I664" s="120">
        <f t="shared" si="357"/>
        <v>0</v>
      </c>
      <c r="J664" s="120">
        <f t="shared" si="357"/>
        <v>0</v>
      </c>
      <c r="K664" s="120">
        <f t="shared" si="357"/>
        <v>0</v>
      </c>
      <c r="L664" s="120">
        <f t="shared" si="357"/>
        <v>0</v>
      </c>
      <c r="M664" s="120">
        <f t="shared" si="357"/>
        <v>0</v>
      </c>
      <c r="N664" s="120">
        <f t="shared" si="357"/>
        <v>0</v>
      </c>
      <c r="O664" s="120">
        <f t="shared" si="357"/>
        <v>0</v>
      </c>
      <c r="P664" s="120">
        <f t="shared" si="357"/>
        <v>0</v>
      </c>
      <c r="Q664" s="120">
        <f t="shared" si="357"/>
        <v>0</v>
      </c>
      <c r="R664" s="120">
        <f t="shared" si="357"/>
        <v>36000</v>
      </c>
      <c r="S664" s="120">
        <f t="shared" si="357"/>
        <v>0</v>
      </c>
      <c r="T664" s="120">
        <f t="shared" si="357"/>
        <v>0</v>
      </c>
      <c r="U664" s="120">
        <f t="shared" si="357"/>
        <v>0</v>
      </c>
      <c r="V664" s="120">
        <f t="shared" si="357"/>
        <v>0</v>
      </c>
      <c r="W664" s="121">
        <f t="shared" si="357"/>
        <v>36000</v>
      </c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</row>
    <row r="665" spans="2:35" ht="12" hidden="1" customHeight="1" x14ac:dyDescent="0.2">
      <c r="B665" s="96" t="s">
        <v>1038</v>
      </c>
      <c r="C665" s="122" t="s">
        <v>64</v>
      </c>
      <c r="D665" s="98"/>
      <c r="E665" s="123">
        <v>0</v>
      </c>
      <c r="F665" s="123">
        <f t="shared" si="325"/>
        <v>36000</v>
      </c>
      <c r="G665" s="123">
        <f t="shared" si="326"/>
        <v>36000</v>
      </c>
      <c r="H665" s="123">
        <f t="shared" si="357"/>
        <v>0</v>
      </c>
      <c r="I665" s="123">
        <f t="shared" si="357"/>
        <v>0</v>
      </c>
      <c r="J665" s="123">
        <f t="shared" si="357"/>
        <v>0</v>
      </c>
      <c r="K665" s="123">
        <f t="shared" si="357"/>
        <v>0</v>
      </c>
      <c r="L665" s="123">
        <f t="shared" si="357"/>
        <v>0</v>
      </c>
      <c r="M665" s="123">
        <f t="shared" si="357"/>
        <v>0</v>
      </c>
      <c r="N665" s="123">
        <f t="shared" si="357"/>
        <v>0</v>
      </c>
      <c r="O665" s="123">
        <f t="shared" si="357"/>
        <v>0</v>
      </c>
      <c r="P665" s="123">
        <f t="shared" si="357"/>
        <v>0</v>
      </c>
      <c r="Q665" s="123">
        <f t="shared" si="357"/>
        <v>0</v>
      </c>
      <c r="R665" s="123">
        <f t="shared" si="357"/>
        <v>36000</v>
      </c>
      <c r="S665" s="123">
        <f t="shared" si="357"/>
        <v>0</v>
      </c>
      <c r="T665" s="123">
        <f t="shared" si="357"/>
        <v>0</v>
      </c>
      <c r="U665" s="123">
        <f t="shared" si="357"/>
        <v>0</v>
      </c>
      <c r="V665" s="123">
        <f t="shared" si="357"/>
        <v>0</v>
      </c>
      <c r="W665" s="124">
        <f t="shared" si="357"/>
        <v>36000</v>
      </c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</row>
    <row r="666" spans="2:35" ht="12" hidden="1" customHeight="1" x14ac:dyDescent="0.2">
      <c r="B666" s="96" t="s">
        <v>1039</v>
      </c>
      <c r="C666" s="122" t="s">
        <v>974</v>
      </c>
      <c r="D666" s="98"/>
      <c r="E666" s="123">
        <v>0</v>
      </c>
      <c r="F666" s="123">
        <f t="shared" si="325"/>
        <v>36000</v>
      </c>
      <c r="G666" s="123">
        <f t="shared" si="326"/>
        <v>36000</v>
      </c>
      <c r="H666" s="123">
        <f t="shared" si="357"/>
        <v>0</v>
      </c>
      <c r="I666" s="123">
        <f t="shared" si="357"/>
        <v>0</v>
      </c>
      <c r="J666" s="123">
        <f t="shared" si="357"/>
        <v>0</v>
      </c>
      <c r="K666" s="123">
        <f t="shared" si="357"/>
        <v>0</v>
      </c>
      <c r="L666" s="123">
        <f t="shared" si="357"/>
        <v>0</v>
      </c>
      <c r="M666" s="123">
        <f t="shared" si="357"/>
        <v>0</v>
      </c>
      <c r="N666" s="123">
        <f t="shared" si="357"/>
        <v>0</v>
      </c>
      <c r="O666" s="123">
        <f t="shared" si="357"/>
        <v>0</v>
      </c>
      <c r="P666" s="123">
        <f t="shared" si="357"/>
        <v>0</v>
      </c>
      <c r="Q666" s="123">
        <f t="shared" si="357"/>
        <v>0</v>
      </c>
      <c r="R666" s="123">
        <f t="shared" si="357"/>
        <v>36000</v>
      </c>
      <c r="S666" s="123">
        <f t="shared" si="357"/>
        <v>0</v>
      </c>
      <c r="T666" s="123">
        <f t="shared" si="357"/>
        <v>0</v>
      </c>
      <c r="U666" s="123">
        <f t="shared" si="357"/>
        <v>0</v>
      </c>
      <c r="V666" s="123">
        <f t="shared" si="357"/>
        <v>0</v>
      </c>
      <c r="W666" s="124">
        <f t="shared" si="357"/>
        <v>36000</v>
      </c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</row>
    <row r="667" spans="2:35" ht="12" hidden="1" customHeight="1" x14ac:dyDescent="0.2">
      <c r="B667" s="96" t="s">
        <v>1040</v>
      </c>
      <c r="C667" s="122" t="s">
        <v>1041</v>
      </c>
      <c r="D667" s="98"/>
      <c r="E667" s="123">
        <v>0</v>
      </c>
      <c r="F667" s="123">
        <f t="shared" ref="F667:F730" si="358">+G667-E667</f>
        <v>36000</v>
      </c>
      <c r="G667" s="123">
        <f t="shared" ref="G667:G730" si="359">+W667</f>
        <v>36000</v>
      </c>
      <c r="H667" s="123">
        <f t="shared" ref="H667:U667" si="360">+H668+H669</f>
        <v>0</v>
      </c>
      <c r="I667" s="123">
        <f t="shared" si="360"/>
        <v>0</v>
      </c>
      <c r="J667" s="123">
        <f t="shared" si="360"/>
        <v>0</v>
      </c>
      <c r="K667" s="123">
        <f t="shared" si="360"/>
        <v>0</v>
      </c>
      <c r="L667" s="123">
        <f t="shared" si="360"/>
        <v>0</v>
      </c>
      <c r="M667" s="123">
        <f t="shared" si="360"/>
        <v>0</v>
      </c>
      <c r="N667" s="123">
        <f t="shared" si="360"/>
        <v>0</v>
      </c>
      <c r="O667" s="123">
        <f t="shared" si="360"/>
        <v>0</v>
      </c>
      <c r="P667" s="123">
        <f t="shared" si="360"/>
        <v>0</v>
      </c>
      <c r="Q667" s="123">
        <f t="shared" si="360"/>
        <v>0</v>
      </c>
      <c r="R667" s="123">
        <f t="shared" si="360"/>
        <v>36000</v>
      </c>
      <c r="S667" s="123">
        <f t="shared" si="360"/>
        <v>0</v>
      </c>
      <c r="T667" s="123">
        <f t="shared" si="360"/>
        <v>0</v>
      </c>
      <c r="U667" s="123">
        <f t="shared" si="360"/>
        <v>0</v>
      </c>
      <c r="V667" s="123">
        <f>+V668+V669</f>
        <v>0</v>
      </c>
      <c r="W667" s="124">
        <f>+W668+W669</f>
        <v>36000</v>
      </c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</row>
    <row r="668" spans="2:35" s="41" customFormat="1" ht="12" hidden="1" customHeight="1" x14ac:dyDescent="0.2">
      <c r="B668" s="111" t="s">
        <v>1042</v>
      </c>
      <c r="C668" s="109" t="s">
        <v>1043</v>
      </c>
      <c r="D668" s="98"/>
      <c r="E668" s="99">
        <v>0</v>
      </c>
      <c r="F668" s="99">
        <f t="shared" si="358"/>
        <v>36000</v>
      </c>
      <c r="G668" s="99">
        <f t="shared" si="359"/>
        <v>36000</v>
      </c>
      <c r="H668" s="99">
        <v>0</v>
      </c>
      <c r="I668" s="99">
        <v>0</v>
      </c>
      <c r="J668" s="99">
        <v>0</v>
      </c>
      <c r="K668" s="99">
        <v>0</v>
      </c>
      <c r="L668" s="99">
        <v>0</v>
      </c>
      <c r="M668" s="99">
        <v>0</v>
      </c>
      <c r="N668" s="99">
        <v>0</v>
      </c>
      <c r="O668" s="99">
        <v>0</v>
      </c>
      <c r="P668" s="99">
        <v>0</v>
      </c>
      <c r="Q668" s="99">
        <v>0</v>
      </c>
      <c r="R668" s="99">
        <v>36000</v>
      </c>
      <c r="S668" s="99">
        <v>0</v>
      </c>
      <c r="T668" s="99">
        <v>0</v>
      </c>
      <c r="U668" s="99">
        <v>0</v>
      </c>
      <c r="V668" s="99">
        <v>0</v>
      </c>
      <c r="W668" s="100">
        <f t="shared" ref="W668:W669" si="361">SUM(H668:V668)</f>
        <v>36000</v>
      </c>
      <c r="X668" s="113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  <c r="AI668" s="113"/>
    </row>
    <row r="669" spans="2:35" s="41" customFormat="1" ht="12" hidden="1" customHeight="1" x14ac:dyDescent="0.2">
      <c r="B669" s="111" t="s">
        <v>1044</v>
      </c>
      <c r="C669" s="109" t="s">
        <v>1043</v>
      </c>
      <c r="D669" s="98"/>
      <c r="E669" s="99">
        <v>0</v>
      </c>
      <c r="F669" s="99">
        <f t="shared" si="358"/>
        <v>0</v>
      </c>
      <c r="G669" s="99">
        <f t="shared" si="359"/>
        <v>0</v>
      </c>
      <c r="H669" s="99">
        <v>0</v>
      </c>
      <c r="I669" s="99">
        <v>0</v>
      </c>
      <c r="J669" s="99">
        <v>0</v>
      </c>
      <c r="K669" s="99">
        <v>0</v>
      </c>
      <c r="L669" s="99">
        <v>0</v>
      </c>
      <c r="M669" s="99">
        <v>0</v>
      </c>
      <c r="N669" s="99">
        <v>0</v>
      </c>
      <c r="O669" s="99">
        <v>0</v>
      </c>
      <c r="P669" s="99">
        <v>0</v>
      </c>
      <c r="Q669" s="99">
        <v>0</v>
      </c>
      <c r="R669" s="99">
        <v>0</v>
      </c>
      <c r="S669" s="99">
        <v>0</v>
      </c>
      <c r="T669" s="99">
        <v>0</v>
      </c>
      <c r="U669" s="99">
        <v>0</v>
      </c>
      <c r="V669" s="99">
        <v>0</v>
      </c>
      <c r="W669" s="100">
        <f t="shared" si="361"/>
        <v>0</v>
      </c>
      <c r="X669" s="113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  <c r="AI669" s="113"/>
    </row>
    <row r="670" spans="2:35" s="116" customFormat="1" ht="12" hidden="1" customHeight="1" x14ac:dyDescent="0.2">
      <c r="B670" s="103" t="s">
        <v>1045</v>
      </c>
      <c r="C670" s="119" t="s">
        <v>1037</v>
      </c>
      <c r="D670" s="105"/>
      <c r="E670" s="120">
        <v>0</v>
      </c>
      <c r="F670" s="120">
        <f t="shared" si="358"/>
        <v>25500</v>
      </c>
      <c r="G670" s="120">
        <f t="shared" si="359"/>
        <v>25500</v>
      </c>
      <c r="H670" s="120">
        <f t="shared" ref="H670:W672" si="362">+H671</f>
        <v>0</v>
      </c>
      <c r="I670" s="120">
        <f t="shared" si="362"/>
        <v>0</v>
      </c>
      <c r="J670" s="120">
        <f t="shared" si="362"/>
        <v>0</v>
      </c>
      <c r="K670" s="120">
        <f t="shared" si="362"/>
        <v>0</v>
      </c>
      <c r="L670" s="120">
        <f t="shared" si="362"/>
        <v>0</v>
      </c>
      <c r="M670" s="120">
        <f t="shared" si="362"/>
        <v>0</v>
      </c>
      <c r="N670" s="120">
        <f t="shared" si="362"/>
        <v>0</v>
      </c>
      <c r="O670" s="120">
        <f t="shared" si="362"/>
        <v>0</v>
      </c>
      <c r="P670" s="120">
        <f t="shared" si="362"/>
        <v>0</v>
      </c>
      <c r="Q670" s="120">
        <f t="shared" si="362"/>
        <v>0</v>
      </c>
      <c r="R670" s="120">
        <f t="shared" si="362"/>
        <v>0</v>
      </c>
      <c r="S670" s="120">
        <f t="shared" si="362"/>
        <v>0</v>
      </c>
      <c r="T670" s="120">
        <f t="shared" si="362"/>
        <v>25500</v>
      </c>
      <c r="U670" s="120">
        <f t="shared" si="362"/>
        <v>0</v>
      </c>
      <c r="V670" s="120">
        <f t="shared" si="362"/>
        <v>0</v>
      </c>
      <c r="W670" s="121">
        <f t="shared" si="362"/>
        <v>25500</v>
      </c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</row>
    <row r="671" spans="2:35" ht="12" hidden="1" customHeight="1" x14ac:dyDescent="0.2">
      <c r="B671" s="96" t="s">
        <v>1046</v>
      </c>
      <c r="C671" s="122" t="s">
        <v>64</v>
      </c>
      <c r="D671" s="98"/>
      <c r="E671" s="123">
        <v>0</v>
      </c>
      <c r="F671" s="123">
        <f t="shared" si="358"/>
        <v>25500</v>
      </c>
      <c r="G671" s="123">
        <f t="shared" si="359"/>
        <v>25500</v>
      </c>
      <c r="H671" s="123">
        <f t="shared" si="362"/>
        <v>0</v>
      </c>
      <c r="I671" s="123">
        <f t="shared" si="362"/>
        <v>0</v>
      </c>
      <c r="J671" s="123">
        <f t="shared" si="362"/>
        <v>0</v>
      </c>
      <c r="K671" s="123">
        <f t="shared" si="362"/>
        <v>0</v>
      </c>
      <c r="L671" s="123">
        <f t="shared" si="362"/>
        <v>0</v>
      </c>
      <c r="M671" s="123">
        <f t="shared" si="362"/>
        <v>0</v>
      </c>
      <c r="N671" s="123">
        <f t="shared" si="362"/>
        <v>0</v>
      </c>
      <c r="O671" s="123">
        <f t="shared" si="362"/>
        <v>0</v>
      </c>
      <c r="P671" s="123">
        <f t="shared" si="362"/>
        <v>0</v>
      </c>
      <c r="Q671" s="123">
        <f t="shared" si="362"/>
        <v>0</v>
      </c>
      <c r="R671" s="123">
        <f t="shared" si="362"/>
        <v>0</v>
      </c>
      <c r="S671" s="123">
        <f t="shared" si="362"/>
        <v>0</v>
      </c>
      <c r="T671" s="123">
        <f t="shared" si="362"/>
        <v>25500</v>
      </c>
      <c r="U671" s="123">
        <f t="shared" si="362"/>
        <v>0</v>
      </c>
      <c r="V671" s="123">
        <f t="shared" si="362"/>
        <v>0</v>
      </c>
      <c r="W671" s="124">
        <f t="shared" si="362"/>
        <v>25500</v>
      </c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</row>
    <row r="672" spans="2:35" ht="12" hidden="1" customHeight="1" x14ac:dyDescent="0.2">
      <c r="B672" s="96" t="s">
        <v>1047</v>
      </c>
      <c r="C672" s="122" t="s">
        <v>974</v>
      </c>
      <c r="D672" s="98"/>
      <c r="E672" s="123">
        <v>0</v>
      </c>
      <c r="F672" s="123">
        <f t="shared" si="358"/>
        <v>25500</v>
      </c>
      <c r="G672" s="123">
        <f t="shared" si="359"/>
        <v>25500</v>
      </c>
      <c r="H672" s="123">
        <f t="shared" si="362"/>
        <v>0</v>
      </c>
      <c r="I672" s="123">
        <f t="shared" si="362"/>
        <v>0</v>
      </c>
      <c r="J672" s="123">
        <f t="shared" si="362"/>
        <v>0</v>
      </c>
      <c r="K672" s="123">
        <f t="shared" si="362"/>
        <v>0</v>
      </c>
      <c r="L672" s="123">
        <f t="shared" si="362"/>
        <v>0</v>
      </c>
      <c r="M672" s="123">
        <f t="shared" si="362"/>
        <v>0</v>
      </c>
      <c r="N672" s="123">
        <f t="shared" si="362"/>
        <v>0</v>
      </c>
      <c r="O672" s="123">
        <f t="shared" si="362"/>
        <v>0</v>
      </c>
      <c r="P672" s="123">
        <f t="shared" si="362"/>
        <v>0</v>
      </c>
      <c r="Q672" s="123">
        <f t="shared" si="362"/>
        <v>0</v>
      </c>
      <c r="R672" s="123">
        <f t="shared" si="362"/>
        <v>0</v>
      </c>
      <c r="S672" s="123">
        <f t="shared" si="362"/>
        <v>0</v>
      </c>
      <c r="T672" s="123">
        <f t="shared" si="362"/>
        <v>25500</v>
      </c>
      <c r="U672" s="123">
        <f t="shared" si="362"/>
        <v>0</v>
      </c>
      <c r="V672" s="123">
        <f t="shared" si="362"/>
        <v>0</v>
      </c>
      <c r="W672" s="124">
        <f t="shared" si="362"/>
        <v>25500</v>
      </c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</row>
    <row r="673" spans="2:35" ht="12" hidden="1" customHeight="1" x14ac:dyDescent="0.2">
      <c r="B673" s="96" t="s">
        <v>1048</v>
      </c>
      <c r="C673" s="122" t="s">
        <v>1049</v>
      </c>
      <c r="D673" s="98"/>
      <c r="E673" s="123">
        <v>0</v>
      </c>
      <c r="F673" s="123">
        <f t="shared" si="358"/>
        <v>25500</v>
      </c>
      <c r="G673" s="123">
        <f t="shared" si="359"/>
        <v>25500</v>
      </c>
      <c r="H673" s="123">
        <f t="shared" ref="H673:U673" si="363">+H674+H675</f>
        <v>0</v>
      </c>
      <c r="I673" s="123">
        <f t="shared" si="363"/>
        <v>0</v>
      </c>
      <c r="J673" s="123">
        <f t="shared" si="363"/>
        <v>0</v>
      </c>
      <c r="K673" s="123">
        <f t="shared" si="363"/>
        <v>0</v>
      </c>
      <c r="L673" s="123">
        <f t="shared" si="363"/>
        <v>0</v>
      </c>
      <c r="M673" s="123">
        <f t="shared" si="363"/>
        <v>0</v>
      </c>
      <c r="N673" s="123">
        <f t="shared" si="363"/>
        <v>0</v>
      </c>
      <c r="O673" s="123">
        <f t="shared" si="363"/>
        <v>0</v>
      </c>
      <c r="P673" s="123">
        <f t="shared" si="363"/>
        <v>0</v>
      </c>
      <c r="Q673" s="123">
        <f t="shared" si="363"/>
        <v>0</v>
      </c>
      <c r="R673" s="123">
        <f t="shared" si="363"/>
        <v>0</v>
      </c>
      <c r="S673" s="123">
        <f t="shared" si="363"/>
        <v>0</v>
      </c>
      <c r="T673" s="123">
        <f t="shared" si="363"/>
        <v>25500</v>
      </c>
      <c r="U673" s="123">
        <f t="shared" si="363"/>
        <v>0</v>
      </c>
      <c r="V673" s="123">
        <f>+V674+V675</f>
        <v>0</v>
      </c>
      <c r="W673" s="124">
        <f>+W674+W675</f>
        <v>25500</v>
      </c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</row>
    <row r="674" spans="2:35" ht="12" hidden="1" customHeight="1" x14ac:dyDescent="0.2">
      <c r="B674" s="111" t="s">
        <v>1050</v>
      </c>
      <c r="C674" s="143" t="s">
        <v>1051</v>
      </c>
      <c r="D674" s="98"/>
      <c r="E674" s="99">
        <v>0</v>
      </c>
      <c r="F674" s="99">
        <f t="shared" si="358"/>
        <v>25500</v>
      </c>
      <c r="G674" s="99">
        <f t="shared" si="359"/>
        <v>25500</v>
      </c>
      <c r="H674" s="99">
        <v>0</v>
      </c>
      <c r="I674" s="99">
        <v>0</v>
      </c>
      <c r="J674" s="99">
        <v>0</v>
      </c>
      <c r="K674" s="99">
        <v>0</v>
      </c>
      <c r="L674" s="99">
        <v>0</v>
      </c>
      <c r="M674" s="99">
        <v>0</v>
      </c>
      <c r="N674" s="99">
        <v>0</v>
      </c>
      <c r="O674" s="99">
        <v>0</v>
      </c>
      <c r="P674" s="99">
        <v>0</v>
      </c>
      <c r="Q674" s="99">
        <v>0</v>
      </c>
      <c r="R674" s="99">
        <v>0</v>
      </c>
      <c r="S674" s="99">
        <v>0</v>
      </c>
      <c r="T674" s="99">
        <v>25500</v>
      </c>
      <c r="U674" s="99">
        <v>0</v>
      </c>
      <c r="V674" s="99">
        <v>0</v>
      </c>
      <c r="W674" s="100">
        <f>SUM(H674:V674)</f>
        <v>25500</v>
      </c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</row>
    <row r="675" spans="2:35" ht="12" hidden="1" customHeight="1" x14ac:dyDescent="0.2">
      <c r="B675" s="96" t="s">
        <v>1052</v>
      </c>
      <c r="C675" s="122" t="s">
        <v>1053</v>
      </c>
      <c r="D675" s="98"/>
      <c r="E675" s="123">
        <v>45481.85</v>
      </c>
      <c r="F675" s="123">
        <f t="shared" si="358"/>
        <v>-45481.85</v>
      </c>
      <c r="G675" s="123">
        <f t="shared" si="359"/>
        <v>0</v>
      </c>
      <c r="H675" s="123">
        <f t="shared" ref="H675:W679" si="364">+H676</f>
        <v>0</v>
      </c>
      <c r="I675" s="123">
        <f t="shared" si="364"/>
        <v>0</v>
      </c>
      <c r="J675" s="123">
        <f t="shared" si="364"/>
        <v>0</v>
      </c>
      <c r="K675" s="123">
        <f t="shared" si="364"/>
        <v>0</v>
      </c>
      <c r="L675" s="123">
        <f t="shared" si="364"/>
        <v>0</v>
      </c>
      <c r="M675" s="123">
        <f t="shared" si="364"/>
        <v>0</v>
      </c>
      <c r="N675" s="123">
        <f t="shared" si="364"/>
        <v>0</v>
      </c>
      <c r="O675" s="123">
        <f t="shared" si="364"/>
        <v>0</v>
      </c>
      <c r="P675" s="123">
        <f t="shared" si="364"/>
        <v>0</v>
      </c>
      <c r="Q675" s="123">
        <f t="shared" si="364"/>
        <v>0</v>
      </c>
      <c r="R675" s="123">
        <f t="shared" si="364"/>
        <v>0</v>
      </c>
      <c r="S675" s="123">
        <f t="shared" si="364"/>
        <v>0</v>
      </c>
      <c r="T675" s="123">
        <f t="shared" si="364"/>
        <v>0</v>
      </c>
      <c r="U675" s="123">
        <f t="shared" si="364"/>
        <v>0</v>
      </c>
      <c r="V675" s="123">
        <f t="shared" si="364"/>
        <v>0</v>
      </c>
      <c r="W675" s="124">
        <f t="shared" si="364"/>
        <v>0</v>
      </c>
      <c r="X675" s="101">
        <v>0</v>
      </c>
      <c r="Y675" s="101">
        <v>0</v>
      </c>
      <c r="Z675" s="101">
        <v>0</v>
      </c>
      <c r="AA675" s="101">
        <v>0</v>
      </c>
      <c r="AB675" s="101">
        <v>0</v>
      </c>
      <c r="AC675" s="101">
        <v>0</v>
      </c>
      <c r="AD675" s="101">
        <v>0</v>
      </c>
      <c r="AE675" s="101">
        <v>0</v>
      </c>
      <c r="AF675" s="101">
        <v>0</v>
      </c>
      <c r="AG675" s="101">
        <v>0</v>
      </c>
      <c r="AH675" s="101">
        <v>0</v>
      </c>
      <c r="AI675" s="101">
        <v>0</v>
      </c>
    </row>
    <row r="676" spans="2:35" s="116" customFormat="1" ht="12" hidden="1" customHeight="1" x14ac:dyDescent="0.2">
      <c r="B676" s="103" t="s">
        <v>1054</v>
      </c>
      <c r="C676" s="119" t="s">
        <v>1053</v>
      </c>
      <c r="D676" s="105"/>
      <c r="E676" s="120">
        <v>45481.85</v>
      </c>
      <c r="F676" s="120">
        <f t="shared" si="358"/>
        <v>-45481.85</v>
      </c>
      <c r="G676" s="120">
        <f t="shared" si="359"/>
        <v>0</v>
      </c>
      <c r="H676" s="120">
        <f t="shared" si="364"/>
        <v>0</v>
      </c>
      <c r="I676" s="120">
        <f t="shared" si="364"/>
        <v>0</v>
      </c>
      <c r="J676" s="120">
        <f t="shared" si="364"/>
        <v>0</v>
      </c>
      <c r="K676" s="120">
        <f t="shared" si="364"/>
        <v>0</v>
      </c>
      <c r="L676" s="120">
        <f t="shared" si="364"/>
        <v>0</v>
      </c>
      <c r="M676" s="120">
        <f t="shared" si="364"/>
        <v>0</v>
      </c>
      <c r="N676" s="120">
        <f t="shared" si="364"/>
        <v>0</v>
      </c>
      <c r="O676" s="120">
        <f t="shared" si="364"/>
        <v>0</v>
      </c>
      <c r="P676" s="120">
        <f t="shared" si="364"/>
        <v>0</v>
      </c>
      <c r="Q676" s="120">
        <f t="shared" si="364"/>
        <v>0</v>
      </c>
      <c r="R676" s="120">
        <f t="shared" si="364"/>
        <v>0</v>
      </c>
      <c r="S676" s="120">
        <f t="shared" si="364"/>
        <v>0</v>
      </c>
      <c r="T676" s="120">
        <f t="shared" si="364"/>
        <v>0</v>
      </c>
      <c r="U676" s="120">
        <f t="shared" si="364"/>
        <v>0</v>
      </c>
      <c r="V676" s="120">
        <f t="shared" si="364"/>
        <v>0</v>
      </c>
      <c r="W676" s="121">
        <f t="shared" si="364"/>
        <v>0</v>
      </c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</row>
    <row r="677" spans="2:35" ht="12" hidden="1" customHeight="1" x14ac:dyDescent="0.2">
      <c r="B677" s="96" t="s">
        <v>1055</v>
      </c>
      <c r="C677" s="122" t="s">
        <v>64</v>
      </c>
      <c r="D677" s="98"/>
      <c r="E677" s="123">
        <v>45481.85</v>
      </c>
      <c r="F677" s="123">
        <f t="shared" si="358"/>
        <v>-45481.85</v>
      </c>
      <c r="G677" s="123">
        <f t="shared" si="359"/>
        <v>0</v>
      </c>
      <c r="H677" s="123">
        <f t="shared" si="364"/>
        <v>0</v>
      </c>
      <c r="I677" s="123">
        <f t="shared" si="364"/>
        <v>0</v>
      </c>
      <c r="J677" s="123">
        <f t="shared" si="364"/>
        <v>0</v>
      </c>
      <c r="K677" s="123">
        <f t="shared" si="364"/>
        <v>0</v>
      </c>
      <c r="L677" s="123">
        <f t="shared" si="364"/>
        <v>0</v>
      </c>
      <c r="M677" s="123">
        <f t="shared" si="364"/>
        <v>0</v>
      </c>
      <c r="N677" s="123">
        <f t="shared" si="364"/>
        <v>0</v>
      </c>
      <c r="O677" s="123">
        <f t="shared" si="364"/>
        <v>0</v>
      </c>
      <c r="P677" s="123">
        <f t="shared" si="364"/>
        <v>0</v>
      </c>
      <c r="Q677" s="123">
        <f t="shared" si="364"/>
        <v>0</v>
      </c>
      <c r="R677" s="123">
        <f t="shared" si="364"/>
        <v>0</v>
      </c>
      <c r="S677" s="123">
        <f t="shared" si="364"/>
        <v>0</v>
      </c>
      <c r="T677" s="123">
        <f t="shared" si="364"/>
        <v>0</v>
      </c>
      <c r="U677" s="123">
        <f t="shared" si="364"/>
        <v>0</v>
      </c>
      <c r="V677" s="123">
        <f t="shared" si="364"/>
        <v>0</v>
      </c>
      <c r="W677" s="124">
        <f t="shared" si="364"/>
        <v>0</v>
      </c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</row>
    <row r="678" spans="2:35" ht="12" hidden="1" customHeight="1" x14ac:dyDescent="0.2">
      <c r="B678" s="96" t="s">
        <v>1056</v>
      </c>
      <c r="C678" s="122" t="s">
        <v>1057</v>
      </c>
      <c r="D678" s="98"/>
      <c r="E678" s="123">
        <v>45481.85</v>
      </c>
      <c r="F678" s="123">
        <f t="shared" si="358"/>
        <v>-45481.85</v>
      </c>
      <c r="G678" s="123">
        <f t="shared" si="359"/>
        <v>0</v>
      </c>
      <c r="H678" s="123">
        <f t="shared" si="364"/>
        <v>0</v>
      </c>
      <c r="I678" s="123">
        <f t="shared" si="364"/>
        <v>0</v>
      </c>
      <c r="J678" s="123">
        <f t="shared" si="364"/>
        <v>0</v>
      </c>
      <c r="K678" s="123">
        <f t="shared" si="364"/>
        <v>0</v>
      </c>
      <c r="L678" s="123">
        <f t="shared" si="364"/>
        <v>0</v>
      </c>
      <c r="M678" s="123">
        <f t="shared" si="364"/>
        <v>0</v>
      </c>
      <c r="N678" s="123">
        <f t="shared" si="364"/>
        <v>0</v>
      </c>
      <c r="O678" s="123">
        <f t="shared" si="364"/>
        <v>0</v>
      </c>
      <c r="P678" s="123">
        <f t="shared" si="364"/>
        <v>0</v>
      </c>
      <c r="Q678" s="123">
        <f t="shared" si="364"/>
        <v>0</v>
      </c>
      <c r="R678" s="123">
        <f t="shared" si="364"/>
        <v>0</v>
      </c>
      <c r="S678" s="123">
        <f t="shared" si="364"/>
        <v>0</v>
      </c>
      <c r="T678" s="123">
        <f t="shared" si="364"/>
        <v>0</v>
      </c>
      <c r="U678" s="123">
        <f t="shared" si="364"/>
        <v>0</v>
      </c>
      <c r="V678" s="123">
        <f t="shared" si="364"/>
        <v>0</v>
      </c>
      <c r="W678" s="124">
        <f t="shared" si="364"/>
        <v>0</v>
      </c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</row>
    <row r="679" spans="2:35" ht="12" hidden="1" customHeight="1" x14ac:dyDescent="0.2">
      <c r="B679" s="96" t="s">
        <v>1058</v>
      </c>
      <c r="C679" s="122" t="s">
        <v>1059</v>
      </c>
      <c r="D679" s="98"/>
      <c r="E679" s="123">
        <v>45481.85</v>
      </c>
      <c r="F679" s="123">
        <f t="shared" si="358"/>
        <v>-45481.85</v>
      </c>
      <c r="G679" s="123">
        <f t="shared" si="359"/>
        <v>0</v>
      </c>
      <c r="H679" s="123">
        <f t="shared" si="364"/>
        <v>0</v>
      </c>
      <c r="I679" s="123">
        <f t="shared" si="364"/>
        <v>0</v>
      </c>
      <c r="J679" s="123">
        <f t="shared" si="364"/>
        <v>0</v>
      </c>
      <c r="K679" s="123">
        <f t="shared" si="364"/>
        <v>0</v>
      </c>
      <c r="L679" s="123">
        <f t="shared" si="364"/>
        <v>0</v>
      </c>
      <c r="M679" s="123">
        <f t="shared" si="364"/>
        <v>0</v>
      </c>
      <c r="N679" s="123">
        <f t="shared" si="364"/>
        <v>0</v>
      </c>
      <c r="O679" s="123">
        <f t="shared" si="364"/>
        <v>0</v>
      </c>
      <c r="P679" s="123">
        <f t="shared" si="364"/>
        <v>0</v>
      </c>
      <c r="Q679" s="123">
        <f t="shared" si="364"/>
        <v>0</v>
      </c>
      <c r="R679" s="123">
        <f t="shared" si="364"/>
        <v>0</v>
      </c>
      <c r="S679" s="123">
        <f t="shared" si="364"/>
        <v>0</v>
      </c>
      <c r="T679" s="123">
        <f t="shared" si="364"/>
        <v>0</v>
      </c>
      <c r="U679" s="123">
        <f t="shared" si="364"/>
        <v>0</v>
      </c>
      <c r="V679" s="123">
        <f t="shared" si="364"/>
        <v>0</v>
      </c>
      <c r="W679" s="124">
        <f t="shared" si="364"/>
        <v>0</v>
      </c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</row>
    <row r="680" spans="2:35" s="41" customFormat="1" ht="12" hidden="1" customHeight="1" x14ac:dyDescent="0.2">
      <c r="B680" s="111" t="s">
        <v>1060</v>
      </c>
      <c r="C680" s="109" t="s">
        <v>1061</v>
      </c>
      <c r="D680" s="98"/>
      <c r="E680" s="99">
        <v>45481.85</v>
      </c>
      <c r="F680" s="99">
        <f t="shared" si="358"/>
        <v>-45481.85</v>
      </c>
      <c r="G680" s="99">
        <f t="shared" si="359"/>
        <v>0</v>
      </c>
      <c r="H680" s="99">
        <v>0</v>
      </c>
      <c r="I680" s="99">
        <v>0</v>
      </c>
      <c r="J680" s="99">
        <v>0</v>
      </c>
      <c r="K680" s="99">
        <v>0</v>
      </c>
      <c r="L680" s="99">
        <v>0</v>
      </c>
      <c r="M680" s="99">
        <v>0</v>
      </c>
      <c r="N680" s="99">
        <v>0</v>
      </c>
      <c r="O680" s="99">
        <v>0</v>
      </c>
      <c r="P680" s="99">
        <v>0</v>
      </c>
      <c r="Q680" s="99">
        <v>0</v>
      </c>
      <c r="R680" s="99">
        <v>0</v>
      </c>
      <c r="S680" s="99">
        <v>0</v>
      </c>
      <c r="T680" s="99">
        <v>0</v>
      </c>
      <c r="U680" s="99">
        <v>0</v>
      </c>
      <c r="V680" s="99">
        <v>0</v>
      </c>
      <c r="W680" s="100">
        <f>SUM(H680:V680)</f>
        <v>0</v>
      </c>
      <c r="X680" s="113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  <c r="AI680" s="113"/>
    </row>
    <row r="681" spans="2:35" ht="11.25" customHeight="1" x14ac:dyDescent="0.2">
      <c r="B681" s="91" t="s">
        <v>1062</v>
      </c>
      <c r="C681" s="92" t="s">
        <v>1063</v>
      </c>
      <c r="D681" s="133"/>
      <c r="E681" s="134">
        <v>39837330.539999999</v>
      </c>
      <c r="F681" s="134">
        <f t="shared" si="358"/>
        <v>355447.83000000566</v>
      </c>
      <c r="G681" s="134">
        <f t="shared" si="359"/>
        <v>40192778.370000005</v>
      </c>
      <c r="H681" s="134">
        <f t="shared" ref="H681:W681" si="365">+H682+H1020+H1042</f>
        <v>0</v>
      </c>
      <c r="I681" s="134">
        <f t="shared" si="365"/>
        <v>0</v>
      </c>
      <c r="J681" s="134">
        <f t="shared" si="365"/>
        <v>0</v>
      </c>
      <c r="K681" s="134">
        <f t="shared" si="365"/>
        <v>0</v>
      </c>
      <c r="L681" s="134">
        <f t="shared" si="365"/>
        <v>0</v>
      </c>
      <c r="M681" s="134">
        <f t="shared" si="365"/>
        <v>40192778.370000005</v>
      </c>
      <c r="N681" s="134">
        <f t="shared" si="365"/>
        <v>0</v>
      </c>
      <c r="O681" s="134">
        <f t="shared" si="365"/>
        <v>0</v>
      </c>
      <c r="P681" s="134">
        <f t="shared" si="365"/>
        <v>0</v>
      </c>
      <c r="Q681" s="134">
        <f t="shared" si="365"/>
        <v>0</v>
      </c>
      <c r="R681" s="134">
        <f t="shared" si="365"/>
        <v>0</v>
      </c>
      <c r="S681" s="134">
        <f t="shared" si="365"/>
        <v>0</v>
      </c>
      <c r="T681" s="134">
        <f t="shared" si="365"/>
        <v>0</v>
      </c>
      <c r="U681" s="134">
        <f t="shared" si="365"/>
        <v>0</v>
      </c>
      <c r="V681" s="134">
        <f t="shared" si="365"/>
        <v>0</v>
      </c>
      <c r="W681" s="93">
        <f t="shared" si="365"/>
        <v>40192778.370000005</v>
      </c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</row>
    <row r="682" spans="2:35" ht="11.25" customHeight="1" x14ac:dyDescent="0.2">
      <c r="B682" s="96" t="s">
        <v>1064</v>
      </c>
      <c r="C682" s="109" t="s">
        <v>1063</v>
      </c>
      <c r="D682" s="98"/>
      <c r="E682" s="99">
        <v>37042523.539999999</v>
      </c>
      <c r="F682" s="99">
        <f t="shared" si="358"/>
        <v>-769745.16999999434</v>
      </c>
      <c r="G682" s="99">
        <f t="shared" si="359"/>
        <v>36272778.370000005</v>
      </c>
      <c r="H682" s="99">
        <f t="shared" ref="H682:W682" si="366">+H683+H700+H817+H903+H1004+H1009++H1016</f>
        <v>0</v>
      </c>
      <c r="I682" s="99">
        <f t="shared" si="366"/>
        <v>0</v>
      </c>
      <c r="J682" s="99">
        <f t="shared" si="366"/>
        <v>0</v>
      </c>
      <c r="K682" s="99">
        <f t="shared" si="366"/>
        <v>0</v>
      </c>
      <c r="L682" s="99">
        <f t="shared" si="366"/>
        <v>0</v>
      </c>
      <c r="M682" s="99">
        <f t="shared" si="366"/>
        <v>36272778.370000005</v>
      </c>
      <c r="N682" s="99">
        <f t="shared" si="366"/>
        <v>0</v>
      </c>
      <c r="O682" s="99">
        <f t="shared" si="366"/>
        <v>0</v>
      </c>
      <c r="P682" s="99">
        <f t="shared" si="366"/>
        <v>0</v>
      </c>
      <c r="Q682" s="99">
        <f t="shared" si="366"/>
        <v>0</v>
      </c>
      <c r="R682" s="99">
        <f t="shared" si="366"/>
        <v>0</v>
      </c>
      <c r="S682" s="99">
        <f t="shared" si="366"/>
        <v>0</v>
      </c>
      <c r="T682" s="99">
        <f t="shared" si="366"/>
        <v>0</v>
      </c>
      <c r="U682" s="99">
        <f t="shared" si="366"/>
        <v>0</v>
      </c>
      <c r="V682" s="99">
        <f t="shared" si="366"/>
        <v>0</v>
      </c>
      <c r="W682" s="100">
        <f t="shared" si="366"/>
        <v>36272778.370000005</v>
      </c>
      <c r="X682" s="101">
        <v>3022731.53</v>
      </c>
      <c r="Y682" s="101">
        <v>3022731.53</v>
      </c>
      <c r="Z682" s="101">
        <v>3022731.53</v>
      </c>
      <c r="AA682" s="101">
        <v>3022731.53</v>
      </c>
      <c r="AB682" s="101">
        <v>3022731.53</v>
      </c>
      <c r="AC682" s="101">
        <v>3022731.53</v>
      </c>
      <c r="AD682" s="101">
        <v>3022731.53</v>
      </c>
      <c r="AE682" s="101">
        <v>3022731.53</v>
      </c>
      <c r="AF682" s="101">
        <v>3022731.53</v>
      </c>
      <c r="AG682" s="101">
        <v>3022731.53</v>
      </c>
      <c r="AH682" s="101">
        <v>3022731.53</v>
      </c>
      <c r="AI682" s="101">
        <v>3022731.54</v>
      </c>
    </row>
    <row r="683" spans="2:35" s="116" customFormat="1" ht="12" hidden="1" customHeight="1" x14ac:dyDescent="0.2">
      <c r="B683" s="103" t="s">
        <v>1065</v>
      </c>
      <c r="C683" s="104" t="s">
        <v>1066</v>
      </c>
      <c r="D683" s="105"/>
      <c r="E683" s="106">
        <v>8100000</v>
      </c>
      <c r="F683" s="106">
        <f t="shared" si="358"/>
        <v>-5910000</v>
      </c>
      <c r="G683" s="106">
        <f t="shared" si="359"/>
        <v>2190000</v>
      </c>
      <c r="H683" s="106">
        <f t="shared" ref="H683:U683" si="367">+H684</f>
        <v>0</v>
      </c>
      <c r="I683" s="106">
        <f t="shared" si="367"/>
        <v>0</v>
      </c>
      <c r="J683" s="106">
        <f t="shared" si="367"/>
        <v>0</v>
      </c>
      <c r="K683" s="106">
        <f t="shared" si="367"/>
        <v>0</v>
      </c>
      <c r="L683" s="106">
        <f t="shared" si="367"/>
        <v>0</v>
      </c>
      <c r="M683" s="106">
        <f t="shared" si="367"/>
        <v>2190000</v>
      </c>
      <c r="N683" s="106">
        <f t="shared" si="367"/>
        <v>0</v>
      </c>
      <c r="O683" s="106">
        <f t="shared" si="367"/>
        <v>0</v>
      </c>
      <c r="P683" s="106">
        <f t="shared" si="367"/>
        <v>0</v>
      </c>
      <c r="Q683" s="106">
        <f t="shared" si="367"/>
        <v>0</v>
      </c>
      <c r="R683" s="106">
        <f t="shared" si="367"/>
        <v>0</v>
      </c>
      <c r="S683" s="106">
        <f t="shared" si="367"/>
        <v>0</v>
      </c>
      <c r="T683" s="106">
        <f t="shared" si="367"/>
        <v>0</v>
      </c>
      <c r="U683" s="106">
        <f t="shared" si="367"/>
        <v>0</v>
      </c>
      <c r="V683" s="106">
        <f>+V684</f>
        <v>0</v>
      </c>
      <c r="W683" s="107">
        <f t="shared" ref="W683" si="368">+W684</f>
        <v>2190000</v>
      </c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</row>
    <row r="684" spans="2:35" ht="12" hidden="1" customHeight="1" x14ac:dyDescent="0.2">
      <c r="B684" s="96" t="s">
        <v>1067</v>
      </c>
      <c r="C684" s="109" t="s">
        <v>1068</v>
      </c>
      <c r="D684" s="98"/>
      <c r="E684" s="99">
        <v>8100000</v>
      </c>
      <c r="F684" s="99">
        <f t="shared" si="358"/>
        <v>-5910000</v>
      </c>
      <c r="G684" s="99">
        <f t="shared" si="359"/>
        <v>2190000</v>
      </c>
      <c r="H684" s="99">
        <f t="shared" ref="H684:W684" si="369">+H685+H698</f>
        <v>0</v>
      </c>
      <c r="I684" s="99">
        <f t="shared" si="369"/>
        <v>0</v>
      </c>
      <c r="J684" s="99">
        <f t="shared" si="369"/>
        <v>0</v>
      </c>
      <c r="K684" s="99">
        <f t="shared" si="369"/>
        <v>0</v>
      </c>
      <c r="L684" s="99">
        <f t="shared" si="369"/>
        <v>0</v>
      </c>
      <c r="M684" s="99">
        <f t="shared" si="369"/>
        <v>2190000</v>
      </c>
      <c r="N684" s="99">
        <f t="shared" si="369"/>
        <v>0</v>
      </c>
      <c r="O684" s="99">
        <f t="shared" si="369"/>
        <v>0</v>
      </c>
      <c r="P684" s="99">
        <f t="shared" si="369"/>
        <v>0</v>
      </c>
      <c r="Q684" s="99">
        <f t="shared" si="369"/>
        <v>0</v>
      </c>
      <c r="R684" s="99">
        <f t="shared" si="369"/>
        <v>0</v>
      </c>
      <c r="S684" s="99">
        <f t="shared" si="369"/>
        <v>0</v>
      </c>
      <c r="T684" s="99">
        <f t="shared" si="369"/>
        <v>0</v>
      </c>
      <c r="U684" s="99">
        <f t="shared" si="369"/>
        <v>0</v>
      </c>
      <c r="V684" s="99">
        <f t="shared" si="369"/>
        <v>0</v>
      </c>
      <c r="W684" s="100">
        <f t="shared" si="369"/>
        <v>2190000</v>
      </c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</row>
    <row r="685" spans="2:35" ht="12" hidden="1" customHeight="1" x14ac:dyDescent="0.2">
      <c r="B685" s="96" t="s">
        <v>1069</v>
      </c>
      <c r="C685" s="109" t="s">
        <v>1070</v>
      </c>
      <c r="D685" s="98"/>
      <c r="E685" s="99">
        <v>8100000</v>
      </c>
      <c r="F685" s="99">
        <f t="shared" si="358"/>
        <v>-5910000</v>
      </c>
      <c r="G685" s="99">
        <f t="shared" si="359"/>
        <v>2190000</v>
      </c>
      <c r="H685" s="99">
        <f t="shared" ref="H685:L685" si="370">+H686+H690+H694</f>
        <v>0</v>
      </c>
      <c r="I685" s="99">
        <f t="shared" si="370"/>
        <v>0</v>
      </c>
      <c r="J685" s="99">
        <f t="shared" si="370"/>
        <v>0</v>
      </c>
      <c r="K685" s="99">
        <f t="shared" si="370"/>
        <v>0</v>
      </c>
      <c r="L685" s="99">
        <f t="shared" si="370"/>
        <v>0</v>
      </c>
      <c r="M685" s="99">
        <f>+M686+M690+M694</f>
        <v>2190000</v>
      </c>
      <c r="N685" s="99">
        <f t="shared" ref="N685:W685" si="371">+N686+N690+N694</f>
        <v>0</v>
      </c>
      <c r="O685" s="99">
        <f t="shared" si="371"/>
        <v>0</v>
      </c>
      <c r="P685" s="99">
        <f t="shared" si="371"/>
        <v>0</v>
      </c>
      <c r="Q685" s="99">
        <f t="shared" si="371"/>
        <v>0</v>
      </c>
      <c r="R685" s="99">
        <f t="shared" si="371"/>
        <v>0</v>
      </c>
      <c r="S685" s="99">
        <f t="shared" si="371"/>
        <v>0</v>
      </c>
      <c r="T685" s="99">
        <f t="shared" si="371"/>
        <v>0</v>
      </c>
      <c r="U685" s="99">
        <f t="shared" si="371"/>
        <v>0</v>
      </c>
      <c r="V685" s="99">
        <f t="shared" si="371"/>
        <v>0</v>
      </c>
      <c r="W685" s="100">
        <f t="shared" si="371"/>
        <v>2190000</v>
      </c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</row>
    <row r="686" spans="2:35" ht="12" hidden="1" customHeight="1" x14ac:dyDescent="0.2">
      <c r="B686" s="96" t="s">
        <v>1071</v>
      </c>
      <c r="C686" s="109" t="s">
        <v>1072</v>
      </c>
      <c r="D686" s="98"/>
      <c r="E686" s="99">
        <v>700000</v>
      </c>
      <c r="F686" s="99">
        <f t="shared" si="358"/>
        <v>930000</v>
      </c>
      <c r="G686" s="99">
        <f t="shared" si="359"/>
        <v>1630000</v>
      </c>
      <c r="H686" s="99">
        <f t="shared" ref="H686:R686" si="372">SUM(H687:H689)</f>
        <v>0</v>
      </c>
      <c r="I686" s="99">
        <f t="shared" si="372"/>
        <v>0</v>
      </c>
      <c r="J686" s="99">
        <f t="shared" si="372"/>
        <v>0</v>
      </c>
      <c r="K686" s="99">
        <f t="shared" si="372"/>
        <v>0</v>
      </c>
      <c r="L686" s="99">
        <f t="shared" si="372"/>
        <v>0</v>
      </c>
      <c r="M686" s="99">
        <f t="shared" si="372"/>
        <v>1630000</v>
      </c>
      <c r="N686" s="99">
        <f t="shared" si="372"/>
        <v>0</v>
      </c>
      <c r="O686" s="99">
        <f t="shared" si="372"/>
        <v>0</v>
      </c>
      <c r="P686" s="99">
        <f t="shared" si="372"/>
        <v>0</v>
      </c>
      <c r="Q686" s="99">
        <f t="shared" si="372"/>
        <v>0</v>
      </c>
      <c r="R686" s="99">
        <f t="shared" si="372"/>
        <v>0</v>
      </c>
      <c r="S686" s="99">
        <f t="shared" ref="S686:U686" si="373">SUM(S687:S689)</f>
        <v>0</v>
      </c>
      <c r="T686" s="99">
        <f t="shared" si="373"/>
        <v>0</v>
      </c>
      <c r="U686" s="99">
        <f t="shared" si="373"/>
        <v>0</v>
      </c>
      <c r="V686" s="99">
        <f>SUM(V687:V689)</f>
        <v>0</v>
      </c>
      <c r="W686" s="100">
        <f>SUM(W687:W689)</f>
        <v>1630000</v>
      </c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</row>
    <row r="687" spans="2:35" ht="12" hidden="1" customHeight="1" x14ac:dyDescent="0.2">
      <c r="B687" s="111" t="s">
        <v>1073</v>
      </c>
      <c r="C687" s="109" t="s">
        <v>1074</v>
      </c>
      <c r="D687" s="98"/>
      <c r="E687" s="99">
        <v>269780</v>
      </c>
      <c r="F687" s="99">
        <f t="shared" si="358"/>
        <v>88820</v>
      </c>
      <c r="G687" s="99">
        <f t="shared" si="359"/>
        <v>358600</v>
      </c>
      <c r="H687" s="99">
        <v>0</v>
      </c>
      <c r="I687" s="99">
        <v>0</v>
      </c>
      <c r="J687" s="99">
        <v>0</v>
      </c>
      <c r="K687" s="99">
        <v>0</v>
      </c>
      <c r="L687" s="99">
        <v>0</v>
      </c>
      <c r="M687" s="99">
        <v>358600</v>
      </c>
      <c r="N687" s="99">
        <v>0</v>
      </c>
      <c r="O687" s="99">
        <v>0</v>
      </c>
      <c r="P687" s="99">
        <v>0</v>
      </c>
      <c r="Q687" s="99">
        <v>0</v>
      </c>
      <c r="R687" s="99">
        <v>0</v>
      </c>
      <c r="S687" s="99">
        <v>0</v>
      </c>
      <c r="T687" s="99">
        <v>0</v>
      </c>
      <c r="U687" s="99">
        <v>0</v>
      </c>
      <c r="V687" s="144">
        <v>0</v>
      </c>
      <c r="W687" s="100">
        <f t="shared" ref="W687:W689" si="374">SUM(H687:V687)</f>
        <v>358600</v>
      </c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</row>
    <row r="688" spans="2:35" ht="12" hidden="1" customHeight="1" x14ac:dyDescent="0.2">
      <c r="B688" s="111" t="s">
        <v>1075</v>
      </c>
      <c r="C688" s="109" t="s">
        <v>1076</v>
      </c>
      <c r="D688" s="98"/>
      <c r="E688" s="99">
        <v>334880</v>
      </c>
      <c r="F688" s="99">
        <f t="shared" si="358"/>
        <v>871320</v>
      </c>
      <c r="G688" s="99">
        <f t="shared" si="359"/>
        <v>1206200</v>
      </c>
      <c r="H688" s="99">
        <v>0</v>
      </c>
      <c r="I688" s="99">
        <v>0</v>
      </c>
      <c r="J688" s="99">
        <v>0</v>
      </c>
      <c r="K688" s="99">
        <v>0</v>
      </c>
      <c r="L688" s="99">
        <v>0</v>
      </c>
      <c r="M688" s="99">
        <v>1206200</v>
      </c>
      <c r="N688" s="99">
        <v>0</v>
      </c>
      <c r="O688" s="99">
        <v>0</v>
      </c>
      <c r="P688" s="99">
        <v>0</v>
      </c>
      <c r="Q688" s="99">
        <v>0</v>
      </c>
      <c r="R688" s="99">
        <v>0</v>
      </c>
      <c r="S688" s="99">
        <v>0</v>
      </c>
      <c r="T688" s="99">
        <v>0</v>
      </c>
      <c r="U688" s="99">
        <v>0</v>
      </c>
      <c r="V688" s="99">
        <v>0</v>
      </c>
      <c r="W688" s="100">
        <f t="shared" si="374"/>
        <v>1206200</v>
      </c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</row>
    <row r="689" spans="2:35" ht="12" hidden="1" customHeight="1" x14ac:dyDescent="0.2">
      <c r="B689" s="111" t="s">
        <v>1077</v>
      </c>
      <c r="C689" s="109" t="s">
        <v>1078</v>
      </c>
      <c r="D689" s="98"/>
      <c r="E689" s="99">
        <v>95340</v>
      </c>
      <c r="F689" s="99">
        <f t="shared" si="358"/>
        <v>-30140</v>
      </c>
      <c r="G689" s="99">
        <f t="shared" si="359"/>
        <v>65200</v>
      </c>
      <c r="H689" s="99">
        <v>0</v>
      </c>
      <c r="I689" s="99">
        <v>0</v>
      </c>
      <c r="J689" s="99">
        <v>0</v>
      </c>
      <c r="K689" s="99">
        <v>0</v>
      </c>
      <c r="L689" s="99">
        <v>0</v>
      </c>
      <c r="M689" s="99">
        <v>65200</v>
      </c>
      <c r="N689" s="99">
        <v>0</v>
      </c>
      <c r="O689" s="99">
        <v>0</v>
      </c>
      <c r="P689" s="99">
        <v>0</v>
      </c>
      <c r="Q689" s="99">
        <v>0</v>
      </c>
      <c r="R689" s="99">
        <v>0</v>
      </c>
      <c r="S689" s="99">
        <v>0</v>
      </c>
      <c r="T689" s="99">
        <v>0</v>
      </c>
      <c r="U689" s="99">
        <v>0</v>
      </c>
      <c r="V689" s="99">
        <v>0</v>
      </c>
      <c r="W689" s="100">
        <f t="shared" si="374"/>
        <v>65200</v>
      </c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</row>
    <row r="690" spans="2:35" ht="12" hidden="1" customHeight="1" x14ac:dyDescent="0.2">
      <c r="B690" s="96" t="s">
        <v>1079</v>
      </c>
      <c r="C690" s="109" t="s">
        <v>1080</v>
      </c>
      <c r="D690" s="98"/>
      <c r="E690" s="99">
        <v>700000</v>
      </c>
      <c r="F690" s="99">
        <f t="shared" si="358"/>
        <v>-490000</v>
      </c>
      <c r="G690" s="99">
        <f t="shared" si="359"/>
        <v>210000</v>
      </c>
      <c r="H690" s="99">
        <f t="shared" ref="H690:U690" si="375">SUM(H691:H693)</f>
        <v>0</v>
      </c>
      <c r="I690" s="99">
        <f t="shared" si="375"/>
        <v>0</v>
      </c>
      <c r="J690" s="99">
        <f t="shared" si="375"/>
        <v>0</v>
      </c>
      <c r="K690" s="99">
        <f t="shared" si="375"/>
        <v>0</v>
      </c>
      <c r="L690" s="99">
        <f t="shared" si="375"/>
        <v>0</v>
      </c>
      <c r="M690" s="99">
        <f t="shared" si="375"/>
        <v>210000</v>
      </c>
      <c r="N690" s="99">
        <f t="shared" si="375"/>
        <v>0</v>
      </c>
      <c r="O690" s="99">
        <f t="shared" si="375"/>
        <v>0</v>
      </c>
      <c r="P690" s="99">
        <f t="shared" si="375"/>
        <v>0</v>
      </c>
      <c r="Q690" s="99">
        <f t="shared" si="375"/>
        <v>0</v>
      </c>
      <c r="R690" s="99">
        <f t="shared" si="375"/>
        <v>0</v>
      </c>
      <c r="S690" s="99">
        <f t="shared" si="375"/>
        <v>0</v>
      </c>
      <c r="T690" s="99">
        <f t="shared" si="375"/>
        <v>0</v>
      </c>
      <c r="U690" s="99">
        <f t="shared" si="375"/>
        <v>0</v>
      </c>
      <c r="V690" s="99">
        <f>SUM(V691:V693)</f>
        <v>0</v>
      </c>
      <c r="W690" s="100">
        <f>SUM(W691:W693)</f>
        <v>210000</v>
      </c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</row>
    <row r="691" spans="2:35" ht="12" hidden="1" customHeight="1" x14ac:dyDescent="0.2">
      <c r="B691" s="111" t="s">
        <v>1081</v>
      </c>
      <c r="C691" s="109" t="s">
        <v>1074</v>
      </c>
      <c r="D691" s="98"/>
      <c r="E691" s="99">
        <v>269780</v>
      </c>
      <c r="F691" s="99">
        <f t="shared" si="358"/>
        <v>-223580</v>
      </c>
      <c r="G691" s="99">
        <f t="shared" si="359"/>
        <v>46200</v>
      </c>
      <c r="H691" s="99">
        <v>0</v>
      </c>
      <c r="I691" s="99">
        <v>0</v>
      </c>
      <c r="J691" s="99">
        <v>0</v>
      </c>
      <c r="K691" s="99">
        <v>0</v>
      </c>
      <c r="L691" s="99">
        <v>0</v>
      </c>
      <c r="M691" s="99">
        <v>46200</v>
      </c>
      <c r="N691" s="99">
        <v>0</v>
      </c>
      <c r="O691" s="99">
        <v>0</v>
      </c>
      <c r="P691" s="99">
        <v>0</v>
      </c>
      <c r="Q691" s="99">
        <v>0</v>
      </c>
      <c r="R691" s="99">
        <v>0</v>
      </c>
      <c r="S691" s="99">
        <v>0</v>
      </c>
      <c r="T691" s="99">
        <v>0</v>
      </c>
      <c r="U691" s="99">
        <v>0</v>
      </c>
      <c r="V691" s="99">
        <v>0</v>
      </c>
      <c r="W691" s="100">
        <f t="shared" ref="W691:W693" si="376">SUM(H691:V691)</f>
        <v>46200</v>
      </c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</row>
    <row r="692" spans="2:35" ht="12" hidden="1" customHeight="1" x14ac:dyDescent="0.2">
      <c r="B692" s="111" t="s">
        <v>1082</v>
      </c>
      <c r="C692" s="109" t="s">
        <v>1076</v>
      </c>
      <c r="D692" s="98"/>
      <c r="E692" s="99">
        <v>334880</v>
      </c>
      <c r="F692" s="99">
        <f t="shared" si="358"/>
        <v>-179480</v>
      </c>
      <c r="G692" s="99">
        <f t="shared" si="359"/>
        <v>155400</v>
      </c>
      <c r="H692" s="99">
        <v>0</v>
      </c>
      <c r="I692" s="99">
        <v>0</v>
      </c>
      <c r="J692" s="99">
        <v>0</v>
      </c>
      <c r="K692" s="99">
        <v>0</v>
      </c>
      <c r="L692" s="99">
        <v>0</v>
      </c>
      <c r="M692" s="99">
        <v>155400</v>
      </c>
      <c r="N692" s="99">
        <v>0</v>
      </c>
      <c r="O692" s="99">
        <v>0</v>
      </c>
      <c r="P692" s="99">
        <v>0</v>
      </c>
      <c r="Q692" s="99">
        <v>0</v>
      </c>
      <c r="R692" s="99">
        <v>0</v>
      </c>
      <c r="S692" s="99">
        <v>0</v>
      </c>
      <c r="T692" s="99">
        <v>0</v>
      </c>
      <c r="U692" s="99">
        <v>0</v>
      </c>
      <c r="V692" s="99">
        <v>0</v>
      </c>
      <c r="W692" s="100">
        <f t="shared" si="376"/>
        <v>155400</v>
      </c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</row>
    <row r="693" spans="2:35" ht="12" hidden="1" customHeight="1" x14ac:dyDescent="0.2">
      <c r="B693" s="111" t="s">
        <v>1083</v>
      </c>
      <c r="C693" s="109" t="s">
        <v>1078</v>
      </c>
      <c r="D693" s="98"/>
      <c r="E693" s="99">
        <v>95340</v>
      </c>
      <c r="F693" s="99">
        <f t="shared" si="358"/>
        <v>-86940</v>
      </c>
      <c r="G693" s="99">
        <f t="shared" si="359"/>
        <v>8400</v>
      </c>
      <c r="H693" s="99">
        <v>0</v>
      </c>
      <c r="I693" s="99">
        <v>0</v>
      </c>
      <c r="J693" s="99">
        <v>0</v>
      </c>
      <c r="K693" s="99">
        <v>0</v>
      </c>
      <c r="L693" s="99">
        <v>0</v>
      </c>
      <c r="M693" s="99">
        <v>8400</v>
      </c>
      <c r="N693" s="99">
        <v>0</v>
      </c>
      <c r="O693" s="99">
        <v>0</v>
      </c>
      <c r="P693" s="99">
        <v>0</v>
      </c>
      <c r="Q693" s="99">
        <v>0</v>
      </c>
      <c r="R693" s="99">
        <v>0</v>
      </c>
      <c r="S693" s="99">
        <v>0</v>
      </c>
      <c r="T693" s="99">
        <v>0</v>
      </c>
      <c r="U693" s="99">
        <v>0</v>
      </c>
      <c r="V693" s="99">
        <v>0</v>
      </c>
      <c r="W693" s="100">
        <f t="shared" si="376"/>
        <v>8400</v>
      </c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</row>
    <row r="694" spans="2:35" ht="12" hidden="1" customHeight="1" x14ac:dyDescent="0.2">
      <c r="B694" s="96" t="s">
        <v>1084</v>
      </c>
      <c r="C694" s="109" t="s">
        <v>1085</v>
      </c>
      <c r="D694" s="98"/>
      <c r="E694" s="99">
        <v>700000</v>
      </c>
      <c r="F694" s="99">
        <f t="shared" si="358"/>
        <v>-350000</v>
      </c>
      <c r="G694" s="99">
        <f t="shared" si="359"/>
        <v>350000</v>
      </c>
      <c r="H694" s="99">
        <f t="shared" ref="H694:U694" si="377">SUM(H695:H697)</f>
        <v>0</v>
      </c>
      <c r="I694" s="99">
        <f t="shared" si="377"/>
        <v>0</v>
      </c>
      <c r="J694" s="99">
        <f t="shared" si="377"/>
        <v>0</v>
      </c>
      <c r="K694" s="99">
        <f t="shared" si="377"/>
        <v>0</v>
      </c>
      <c r="L694" s="99">
        <f t="shared" si="377"/>
        <v>0</v>
      </c>
      <c r="M694" s="99">
        <f t="shared" si="377"/>
        <v>350000</v>
      </c>
      <c r="N694" s="99">
        <f t="shared" si="377"/>
        <v>0</v>
      </c>
      <c r="O694" s="99">
        <f t="shared" si="377"/>
        <v>0</v>
      </c>
      <c r="P694" s="99">
        <f t="shared" si="377"/>
        <v>0</v>
      </c>
      <c r="Q694" s="99">
        <f t="shared" si="377"/>
        <v>0</v>
      </c>
      <c r="R694" s="99">
        <f t="shared" si="377"/>
        <v>0</v>
      </c>
      <c r="S694" s="99">
        <f t="shared" si="377"/>
        <v>0</v>
      </c>
      <c r="T694" s="99">
        <f t="shared" si="377"/>
        <v>0</v>
      </c>
      <c r="U694" s="99">
        <f t="shared" si="377"/>
        <v>0</v>
      </c>
      <c r="V694" s="99">
        <f>SUM(V695:V697)</f>
        <v>0</v>
      </c>
      <c r="W694" s="100">
        <f>SUM(W695:W697)</f>
        <v>350000</v>
      </c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</row>
    <row r="695" spans="2:35" ht="12" hidden="1" customHeight="1" x14ac:dyDescent="0.2">
      <c r="B695" s="111" t="s">
        <v>1086</v>
      </c>
      <c r="C695" s="109" t="s">
        <v>1087</v>
      </c>
      <c r="D695" s="98"/>
      <c r="E695" s="99">
        <v>269780</v>
      </c>
      <c r="F695" s="99">
        <f t="shared" si="358"/>
        <v>-192780</v>
      </c>
      <c r="G695" s="99">
        <f t="shared" si="359"/>
        <v>77000</v>
      </c>
      <c r="H695" s="99">
        <v>0</v>
      </c>
      <c r="I695" s="99">
        <v>0</v>
      </c>
      <c r="J695" s="99">
        <v>0</v>
      </c>
      <c r="K695" s="99">
        <v>0</v>
      </c>
      <c r="L695" s="99">
        <v>0</v>
      </c>
      <c r="M695" s="99">
        <v>77000</v>
      </c>
      <c r="N695" s="99">
        <v>0</v>
      </c>
      <c r="O695" s="99">
        <v>0</v>
      </c>
      <c r="P695" s="99">
        <v>0</v>
      </c>
      <c r="Q695" s="99">
        <v>0</v>
      </c>
      <c r="R695" s="99">
        <v>0</v>
      </c>
      <c r="S695" s="99">
        <v>0</v>
      </c>
      <c r="T695" s="99">
        <v>0</v>
      </c>
      <c r="U695" s="99">
        <v>0</v>
      </c>
      <c r="V695" s="99">
        <v>0</v>
      </c>
      <c r="W695" s="100">
        <f t="shared" ref="W695:W697" si="378">SUM(H695:V695)</f>
        <v>77000</v>
      </c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</row>
    <row r="696" spans="2:35" ht="12" hidden="1" customHeight="1" x14ac:dyDescent="0.2">
      <c r="B696" s="111" t="s">
        <v>1088</v>
      </c>
      <c r="C696" s="109" t="s">
        <v>1089</v>
      </c>
      <c r="D696" s="98"/>
      <c r="E696" s="99">
        <v>334880</v>
      </c>
      <c r="F696" s="99">
        <f t="shared" si="358"/>
        <v>-75880</v>
      </c>
      <c r="G696" s="99">
        <f t="shared" si="359"/>
        <v>259000</v>
      </c>
      <c r="H696" s="99">
        <v>0</v>
      </c>
      <c r="I696" s="99">
        <v>0</v>
      </c>
      <c r="J696" s="99">
        <v>0</v>
      </c>
      <c r="K696" s="99">
        <v>0</v>
      </c>
      <c r="L696" s="99">
        <v>0</v>
      </c>
      <c r="M696" s="99">
        <v>259000</v>
      </c>
      <c r="N696" s="99">
        <v>0</v>
      </c>
      <c r="O696" s="99">
        <v>0</v>
      </c>
      <c r="P696" s="99">
        <v>0</v>
      </c>
      <c r="Q696" s="99">
        <v>0</v>
      </c>
      <c r="R696" s="99">
        <v>0</v>
      </c>
      <c r="S696" s="99">
        <v>0</v>
      </c>
      <c r="T696" s="99">
        <v>0</v>
      </c>
      <c r="U696" s="99">
        <v>0</v>
      </c>
      <c r="V696" s="99">
        <v>0</v>
      </c>
      <c r="W696" s="100">
        <f t="shared" si="378"/>
        <v>259000</v>
      </c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</row>
    <row r="697" spans="2:35" ht="12" hidden="1" customHeight="1" x14ac:dyDescent="0.2">
      <c r="B697" s="111" t="s">
        <v>1090</v>
      </c>
      <c r="C697" s="109" t="s">
        <v>1091</v>
      </c>
      <c r="D697" s="98"/>
      <c r="E697" s="99">
        <v>95340</v>
      </c>
      <c r="F697" s="99">
        <f t="shared" si="358"/>
        <v>-81340</v>
      </c>
      <c r="G697" s="99">
        <f t="shared" si="359"/>
        <v>14000</v>
      </c>
      <c r="H697" s="99">
        <v>0</v>
      </c>
      <c r="I697" s="99">
        <v>0</v>
      </c>
      <c r="J697" s="99">
        <v>0</v>
      </c>
      <c r="K697" s="99">
        <v>0</v>
      </c>
      <c r="L697" s="99">
        <v>0</v>
      </c>
      <c r="M697" s="99">
        <v>14000</v>
      </c>
      <c r="N697" s="99">
        <v>0</v>
      </c>
      <c r="O697" s="99">
        <v>0</v>
      </c>
      <c r="P697" s="99">
        <v>0</v>
      </c>
      <c r="Q697" s="99">
        <v>0</v>
      </c>
      <c r="R697" s="99">
        <v>0</v>
      </c>
      <c r="S697" s="99">
        <v>0</v>
      </c>
      <c r="T697" s="99">
        <v>0</v>
      </c>
      <c r="U697" s="99">
        <v>0</v>
      </c>
      <c r="V697" s="99">
        <v>0</v>
      </c>
      <c r="W697" s="100">
        <f t="shared" si="378"/>
        <v>14000</v>
      </c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</row>
    <row r="698" spans="2:35" ht="12" hidden="1" customHeight="1" x14ac:dyDescent="0.2">
      <c r="B698" s="96" t="s">
        <v>1092</v>
      </c>
      <c r="C698" s="109" t="s">
        <v>1093</v>
      </c>
      <c r="D698" s="98"/>
      <c r="E698" s="99">
        <v>0</v>
      </c>
      <c r="F698" s="99">
        <f t="shared" si="358"/>
        <v>0</v>
      </c>
      <c r="G698" s="99">
        <f t="shared" si="359"/>
        <v>0</v>
      </c>
      <c r="H698" s="99">
        <f t="shared" ref="H698:U698" si="379">+H699</f>
        <v>0</v>
      </c>
      <c r="I698" s="99">
        <f t="shared" si="379"/>
        <v>0</v>
      </c>
      <c r="J698" s="99">
        <f t="shared" si="379"/>
        <v>0</v>
      </c>
      <c r="K698" s="99">
        <f t="shared" si="379"/>
        <v>0</v>
      </c>
      <c r="L698" s="99">
        <f t="shared" si="379"/>
        <v>0</v>
      </c>
      <c r="M698" s="99">
        <f t="shared" si="379"/>
        <v>0</v>
      </c>
      <c r="N698" s="99">
        <f t="shared" si="379"/>
        <v>0</v>
      </c>
      <c r="O698" s="99">
        <f t="shared" si="379"/>
        <v>0</v>
      </c>
      <c r="P698" s="99">
        <f t="shared" si="379"/>
        <v>0</v>
      </c>
      <c r="Q698" s="99">
        <f t="shared" si="379"/>
        <v>0</v>
      </c>
      <c r="R698" s="99">
        <f t="shared" si="379"/>
        <v>0</v>
      </c>
      <c r="S698" s="99">
        <f t="shared" si="379"/>
        <v>0</v>
      </c>
      <c r="T698" s="99">
        <f t="shared" si="379"/>
        <v>0</v>
      </c>
      <c r="U698" s="99">
        <f t="shared" si="379"/>
        <v>0</v>
      </c>
      <c r="V698" s="99">
        <f>+V699</f>
        <v>0</v>
      </c>
      <c r="W698" s="100">
        <f>+W699</f>
        <v>0</v>
      </c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</row>
    <row r="699" spans="2:35" ht="12" hidden="1" customHeight="1" x14ac:dyDescent="0.2">
      <c r="B699" s="111" t="s">
        <v>1094</v>
      </c>
      <c r="C699" s="109" t="s">
        <v>1095</v>
      </c>
      <c r="D699" s="98"/>
      <c r="E699" s="99">
        <v>0</v>
      </c>
      <c r="F699" s="99">
        <f t="shared" si="358"/>
        <v>0</v>
      </c>
      <c r="G699" s="99">
        <f t="shared" si="359"/>
        <v>0</v>
      </c>
      <c r="H699" s="99">
        <v>0</v>
      </c>
      <c r="I699" s="99">
        <v>0</v>
      </c>
      <c r="J699" s="99">
        <v>0</v>
      </c>
      <c r="K699" s="99">
        <v>0</v>
      </c>
      <c r="L699" s="99">
        <v>0</v>
      </c>
      <c r="M699" s="99">
        <v>0</v>
      </c>
      <c r="N699" s="99">
        <v>0</v>
      </c>
      <c r="O699" s="99">
        <v>0</v>
      </c>
      <c r="P699" s="99">
        <v>0</v>
      </c>
      <c r="Q699" s="99">
        <v>0</v>
      </c>
      <c r="R699" s="99">
        <v>0</v>
      </c>
      <c r="S699" s="99">
        <v>0</v>
      </c>
      <c r="T699" s="99">
        <v>0</v>
      </c>
      <c r="U699" s="99">
        <v>0</v>
      </c>
      <c r="V699" s="99">
        <v>0</v>
      </c>
      <c r="W699" s="100">
        <f>SUM(H699:V699)</f>
        <v>0</v>
      </c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</row>
    <row r="700" spans="2:35" s="116" customFormat="1" ht="12" hidden="1" customHeight="1" x14ac:dyDescent="0.2">
      <c r="B700" s="103" t="s">
        <v>1096</v>
      </c>
      <c r="C700" s="104" t="s">
        <v>1097</v>
      </c>
      <c r="D700" s="105"/>
      <c r="E700" s="106">
        <v>141597.93</v>
      </c>
      <c r="F700" s="106">
        <f t="shared" si="358"/>
        <v>16053180.440000001</v>
      </c>
      <c r="G700" s="106">
        <f t="shared" si="359"/>
        <v>16194778.370000001</v>
      </c>
      <c r="H700" s="106">
        <f t="shared" ref="H700:W700" si="380">+H701+H723</f>
        <v>0</v>
      </c>
      <c r="I700" s="106">
        <f t="shared" si="380"/>
        <v>0</v>
      </c>
      <c r="J700" s="106">
        <f t="shared" si="380"/>
        <v>0</v>
      </c>
      <c r="K700" s="106">
        <f t="shared" si="380"/>
        <v>0</v>
      </c>
      <c r="L700" s="106">
        <f t="shared" si="380"/>
        <v>0</v>
      </c>
      <c r="M700" s="106">
        <f t="shared" si="380"/>
        <v>16194778.370000001</v>
      </c>
      <c r="N700" s="106">
        <f t="shared" si="380"/>
        <v>0</v>
      </c>
      <c r="O700" s="106">
        <f t="shared" si="380"/>
        <v>0</v>
      </c>
      <c r="P700" s="106">
        <f t="shared" si="380"/>
        <v>0</v>
      </c>
      <c r="Q700" s="106">
        <f t="shared" si="380"/>
        <v>0</v>
      </c>
      <c r="R700" s="106">
        <f t="shared" si="380"/>
        <v>0</v>
      </c>
      <c r="S700" s="106">
        <f t="shared" si="380"/>
        <v>0</v>
      </c>
      <c r="T700" s="106">
        <f t="shared" si="380"/>
        <v>0</v>
      </c>
      <c r="U700" s="106">
        <f t="shared" si="380"/>
        <v>0</v>
      </c>
      <c r="V700" s="106">
        <f t="shared" si="380"/>
        <v>0</v>
      </c>
      <c r="W700" s="107">
        <f t="shared" si="380"/>
        <v>16194778.370000001</v>
      </c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</row>
    <row r="701" spans="2:35" s="41" customFormat="1" ht="12" hidden="1" customHeight="1" x14ac:dyDescent="0.2">
      <c r="B701" s="96" t="s">
        <v>1098</v>
      </c>
      <c r="C701" s="109" t="s">
        <v>64</v>
      </c>
      <c r="D701" s="98"/>
      <c r="E701" s="99">
        <v>141597.93</v>
      </c>
      <c r="F701" s="99">
        <f t="shared" si="358"/>
        <v>2358402.0699999998</v>
      </c>
      <c r="G701" s="99">
        <f t="shared" si="359"/>
        <v>2500000</v>
      </c>
      <c r="H701" s="99">
        <f t="shared" ref="H701:U701" si="381">+H702</f>
        <v>0</v>
      </c>
      <c r="I701" s="99">
        <f t="shared" si="381"/>
        <v>0</v>
      </c>
      <c r="J701" s="99">
        <f t="shared" si="381"/>
        <v>0</v>
      </c>
      <c r="K701" s="99">
        <f t="shared" si="381"/>
        <v>0</v>
      </c>
      <c r="L701" s="99">
        <f t="shared" si="381"/>
        <v>0</v>
      </c>
      <c r="M701" s="99">
        <f t="shared" si="381"/>
        <v>2500000</v>
      </c>
      <c r="N701" s="99">
        <f t="shared" si="381"/>
        <v>0</v>
      </c>
      <c r="O701" s="99">
        <f t="shared" si="381"/>
        <v>0</v>
      </c>
      <c r="P701" s="99">
        <f t="shared" si="381"/>
        <v>0</v>
      </c>
      <c r="Q701" s="99">
        <f t="shared" si="381"/>
        <v>0</v>
      </c>
      <c r="R701" s="99">
        <f t="shared" si="381"/>
        <v>0</v>
      </c>
      <c r="S701" s="99">
        <f t="shared" si="381"/>
        <v>0</v>
      </c>
      <c r="T701" s="99">
        <f t="shared" si="381"/>
        <v>0</v>
      </c>
      <c r="U701" s="99">
        <f t="shared" si="381"/>
        <v>0</v>
      </c>
      <c r="V701" s="99">
        <f>+V702</f>
        <v>0</v>
      </c>
      <c r="W701" s="100">
        <f>+W702</f>
        <v>2500000</v>
      </c>
      <c r="X701" s="113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  <c r="AI701" s="113"/>
    </row>
    <row r="702" spans="2:35" s="41" customFormat="1" ht="12" hidden="1" customHeight="1" x14ac:dyDescent="0.2">
      <c r="B702" s="96" t="s">
        <v>1099</v>
      </c>
      <c r="C702" s="109" t="s">
        <v>1100</v>
      </c>
      <c r="D702" s="98"/>
      <c r="E702" s="99">
        <v>141597.93</v>
      </c>
      <c r="F702" s="99">
        <f t="shared" si="358"/>
        <v>2358402.0699999998</v>
      </c>
      <c r="G702" s="99">
        <f t="shared" si="359"/>
        <v>2500000</v>
      </c>
      <c r="H702" s="99">
        <f t="shared" ref="H702:L702" si="382">+H703+H707+H711+H715+H719</f>
        <v>0</v>
      </c>
      <c r="I702" s="99">
        <f t="shared" si="382"/>
        <v>0</v>
      </c>
      <c r="J702" s="99">
        <f t="shared" si="382"/>
        <v>0</v>
      </c>
      <c r="K702" s="99">
        <f t="shared" si="382"/>
        <v>0</v>
      </c>
      <c r="L702" s="99">
        <f t="shared" si="382"/>
        <v>0</v>
      </c>
      <c r="M702" s="99">
        <f>+M703+M707+M711+M715+M719</f>
        <v>2500000</v>
      </c>
      <c r="N702" s="99">
        <f t="shared" ref="N702:W702" si="383">+N703+N707+N711+N715+N719</f>
        <v>0</v>
      </c>
      <c r="O702" s="99">
        <f t="shared" si="383"/>
        <v>0</v>
      </c>
      <c r="P702" s="99">
        <f t="shared" si="383"/>
        <v>0</v>
      </c>
      <c r="Q702" s="99">
        <f t="shared" si="383"/>
        <v>0</v>
      </c>
      <c r="R702" s="99">
        <f t="shared" si="383"/>
        <v>0</v>
      </c>
      <c r="S702" s="99">
        <f t="shared" si="383"/>
        <v>0</v>
      </c>
      <c r="T702" s="99">
        <f t="shared" si="383"/>
        <v>0</v>
      </c>
      <c r="U702" s="99">
        <f t="shared" si="383"/>
        <v>0</v>
      </c>
      <c r="V702" s="99">
        <f t="shared" si="383"/>
        <v>0</v>
      </c>
      <c r="W702" s="100">
        <f t="shared" si="383"/>
        <v>2500000</v>
      </c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</row>
    <row r="703" spans="2:35" s="41" customFormat="1" ht="12" hidden="1" customHeight="1" x14ac:dyDescent="0.2">
      <c r="B703" s="96" t="s">
        <v>1101</v>
      </c>
      <c r="C703" s="97" t="s">
        <v>1102</v>
      </c>
      <c r="D703" s="98"/>
      <c r="E703" s="99">
        <v>141597.93</v>
      </c>
      <c r="F703" s="99">
        <f t="shared" si="358"/>
        <v>458402.07</v>
      </c>
      <c r="G703" s="99">
        <f t="shared" si="359"/>
        <v>600000</v>
      </c>
      <c r="H703" s="99">
        <f t="shared" ref="H703:R703" si="384">SUM(H704:H706)</f>
        <v>0</v>
      </c>
      <c r="I703" s="99">
        <f t="shared" si="384"/>
        <v>0</v>
      </c>
      <c r="J703" s="99">
        <f t="shared" si="384"/>
        <v>0</v>
      </c>
      <c r="K703" s="99">
        <f t="shared" si="384"/>
        <v>0</v>
      </c>
      <c r="L703" s="99">
        <f t="shared" si="384"/>
        <v>0</v>
      </c>
      <c r="M703" s="99">
        <f t="shared" si="384"/>
        <v>600000</v>
      </c>
      <c r="N703" s="99">
        <f t="shared" si="384"/>
        <v>0</v>
      </c>
      <c r="O703" s="99">
        <f t="shared" si="384"/>
        <v>0</v>
      </c>
      <c r="P703" s="99">
        <f t="shared" si="384"/>
        <v>0</v>
      </c>
      <c r="Q703" s="99">
        <f t="shared" si="384"/>
        <v>0</v>
      </c>
      <c r="R703" s="99">
        <f t="shared" si="384"/>
        <v>0</v>
      </c>
      <c r="S703" s="99">
        <f t="shared" ref="S703:U703" si="385">SUM(S704:S706)</f>
        <v>0</v>
      </c>
      <c r="T703" s="99">
        <f t="shared" si="385"/>
        <v>0</v>
      </c>
      <c r="U703" s="99">
        <f t="shared" si="385"/>
        <v>0</v>
      </c>
      <c r="V703" s="99">
        <f>SUM(V704:V706)</f>
        <v>0</v>
      </c>
      <c r="W703" s="100">
        <f>SUM(W704:W706)</f>
        <v>600000</v>
      </c>
      <c r="X703" s="113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  <c r="AI703" s="113"/>
    </row>
    <row r="704" spans="2:35" s="41" customFormat="1" ht="12" hidden="1" customHeight="1" x14ac:dyDescent="0.2">
      <c r="B704" s="111" t="s">
        <v>1103</v>
      </c>
      <c r="C704" s="109" t="s">
        <v>1074</v>
      </c>
      <c r="D704" s="98"/>
      <c r="E704" s="99">
        <v>54571.839999999997</v>
      </c>
      <c r="F704" s="99">
        <f t="shared" si="358"/>
        <v>77428.160000000003</v>
      </c>
      <c r="G704" s="99">
        <f t="shared" si="359"/>
        <v>132000</v>
      </c>
      <c r="H704" s="99">
        <v>0</v>
      </c>
      <c r="I704" s="99">
        <v>0</v>
      </c>
      <c r="J704" s="99">
        <v>0</v>
      </c>
      <c r="K704" s="99">
        <v>0</v>
      </c>
      <c r="L704" s="99">
        <v>0</v>
      </c>
      <c r="M704" s="99">
        <v>132000</v>
      </c>
      <c r="N704" s="99">
        <v>0</v>
      </c>
      <c r="O704" s="99">
        <v>0</v>
      </c>
      <c r="P704" s="99">
        <v>0</v>
      </c>
      <c r="Q704" s="99">
        <v>0</v>
      </c>
      <c r="R704" s="99">
        <v>0</v>
      </c>
      <c r="S704" s="99">
        <v>0</v>
      </c>
      <c r="T704" s="99">
        <v>0</v>
      </c>
      <c r="U704" s="99">
        <v>0</v>
      </c>
      <c r="V704" s="99">
        <v>0</v>
      </c>
      <c r="W704" s="100">
        <f t="shared" ref="W704:W706" si="386">SUM(H704:V704)</f>
        <v>132000</v>
      </c>
      <c r="X704" s="113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  <c r="AI704" s="113"/>
    </row>
    <row r="705" spans="2:35" s="41" customFormat="1" ht="12" hidden="1" customHeight="1" x14ac:dyDescent="0.2">
      <c r="B705" s="111" t="s">
        <v>1104</v>
      </c>
      <c r="C705" s="109" t="s">
        <v>1076</v>
      </c>
      <c r="D705" s="98"/>
      <c r="E705" s="99">
        <v>67740.45</v>
      </c>
      <c r="F705" s="99">
        <f t="shared" si="358"/>
        <v>376259.55</v>
      </c>
      <c r="G705" s="99">
        <f t="shared" si="359"/>
        <v>444000</v>
      </c>
      <c r="H705" s="99">
        <v>0</v>
      </c>
      <c r="I705" s="99">
        <v>0</v>
      </c>
      <c r="J705" s="99">
        <v>0</v>
      </c>
      <c r="K705" s="99">
        <v>0</v>
      </c>
      <c r="L705" s="99">
        <v>0</v>
      </c>
      <c r="M705" s="99">
        <v>444000</v>
      </c>
      <c r="N705" s="99">
        <v>0</v>
      </c>
      <c r="O705" s="99">
        <v>0</v>
      </c>
      <c r="P705" s="99">
        <v>0</v>
      </c>
      <c r="Q705" s="99">
        <v>0</v>
      </c>
      <c r="R705" s="99">
        <v>0</v>
      </c>
      <c r="S705" s="99">
        <v>0</v>
      </c>
      <c r="T705" s="99">
        <v>0</v>
      </c>
      <c r="U705" s="99">
        <v>0</v>
      </c>
      <c r="V705" s="99">
        <v>0</v>
      </c>
      <c r="W705" s="100">
        <f t="shared" si="386"/>
        <v>444000</v>
      </c>
      <c r="X705" s="113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  <c r="AI705" s="113"/>
    </row>
    <row r="706" spans="2:35" s="41" customFormat="1" ht="12" hidden="1" customHeight="1" x14ac:dyDescent="0.2">
      <c r="B706" s="111" t="s">
        <v>1105</v>
      </c>
      <c r="C706" s="109" t="s">
        <v>1078</v>
      </c>
      <c r="D706" s="98"/>
      <c r="E706" s="99">
        <v>19285.64</v>
      </c>
      <c r="F706" s="99">
        <f t="shared" si="358"/>
        <v>4714.3600000000006</v>
      </c>
      <c r="G706" s="99">
        <f t="shared" si="359"/>
        <v>24000</v>
      </c>
      <c r="H706" s="99">
        <v>0</v>
      </c>
      <c r="I706" s="99">
        <v>0</v>
      </c>
      <c r="J706" s="99">
        <v>0</v>
      </c>
      <c r="K706" s="99">
        <v>0</v>
      </c>
      <c r="L706" s="99">
        <v>0</v>
      </c>
      <c r="M706" s="99">
        <v>24000</v>
      </c>
      <c r="N706" s="99">
        <v>0</v>
      </c>
      <c r="O706" s="99">
        <v>0</v>
      </c>
      <c r="P706" s="99">
        <v>0</v>
      </c>
      <c r="Q706" s="99">
        <v>0</v>
      </c>
      <c r="R706" s="99">
        <v>0</v>
      </c>
      <c r="S706" s="99">
        <v>0</v>
      </c>
      <c r="T706" s="99">
        <v>0</v>
      </c>
      <c r="U706" s="99">
        <v>0</v>
      </c>
      <c r="V706" s="99">
        <v>0</v>
      </c>
      <c r="W706" s="100">
        <f t="shared" si="386"/>
        <v>24000</v>
      </c>
      <c r="X706" s="113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  <c r="AI706" s="113"/>
    </row>
    <row r="707" spans="2:35" s="41" customFormat="1" ht="12" hidden="1" customHeight="1" x14ac:dyDescent="0.2">
      <c r="B707" s="96" t="s">
        <v>1106</v>
      </c>
      <c r="C707" s="97" t="s">
        <v>1107</v>
      </c>
      <c r="D707" s="98"/>
      <c r="E707" s="99">
        <v>141597.93</v>
      </c>
      <c r="F707" s="99">
        <f t="shared" si="358"/>
        <v>308402.07</v>
      </c>
      <c r="G707" s="99">
        <f t="shared" si="359"/>
        <v>450000</v>
      </c>
      <c r="H707" s="99">
        <f t="shared" ref="H707:U707" si="387">SUM(H708:H710)</f>
        <v>0</v>
      </c>
      <c r="I707" s="99">
        <f t="shared" si="387"/>
        <v>0</v>
      </c>
      <c r="J707" s="99">
        <f t="shared" si="387"/>
        <v>0</v>
      </c>
      <c r="K707" s="99">
        <f t="shared" si="387"/>
        <v>0</v>
      </c>
      <c r="L707" s="99">
        <f t="shared" si="387"/>
        <v>0</v>
      </c>
      <c r="M707" s="99">
        <f t="shared" si="387"/>
        <v>450000</v>
      </c>
      <c r="N707" s="99">
        <f t="shared" si="387"/>
        <v>0</v>
      </c>
      <c r="O707" s="99">
        <f t="shared" si="387"/>
        <v>0</v>
      </c>
      <c r="P707" s="99">
        <f t="shared" si="387"/>
        <v>0</v>
      </c>
      <c r="Q707" s="99">
        <f t="shared" si="387"/>
        <v>0</v>
      </c>
      <c r="R707" s="99">
        <f t="shared" si="387"/>
        <v>0</v>
      </c>
      <c r="S707" s="99">
        <f t="shared" si="387"/>
        <v>0</v>
      </c>
      <c r="T707" s="99">
        <f t="shared" si="387"/>
        <v>0</v>
      </c>
      <c r="U707" s="99">
        <f t="shared" si="387"/>
        <v>0</v>
      </c>
      <c r="V707" s="99">
        <f>SUM(V708:V710)</f>
        <v>0</v>
      </c>
      <c r="W707" s="100">
        <f>SUM(W708:W710)</f>
        <v>450000</v>
      </c>
      <c r="X707" s="113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  <c r="AI707" s="113"/>
    </row>
    <row r="708" spans="2:35" s="41" customFormat="1" ht="12" hidden="1" customHeight="1" x14ac:dyDescent="0.2">
      <c r="B708" s="111" t="s">
        <v>1108</v>
      </c>
      <c r="C708" s="109" t="s">
        <v>1074</v>
      </c>
      <c r="D708" s="98"/>
      <c r="E708" s="99">
        <v>54571.839999999997</v>
      </c>
      <c r="F708" s="99">
        <f t="shared" si="358"/>
        <v>44428.160000000003</v>
      </c>
      <c r="G708" s="99">
        <f t="shared" si="359"/>
        <v>99000</v>
      </c>
      <c r="H708" s="99">
        <v>0</v>
      </c>
      <c r="I708" s="99">
        <v>0</v>
      </c>
      <c r="J708" s="99">
        <v>0</v>
      </c>
      <c r="K708" s="99">
        <v>0</v>
      </c>
      <c r="L708" s="99">
        <v>0</v>
      </c>
      <c r="M708" s="99">
        <v>99000</v>
      </c>
      <c r="N708" s="99">
        <v>0</v>
      </c>
      <c r="O708" s="99">
        <v>0</v>
      </c>
      <c r="P708" s="99">
        <v>0</v>
      </c>
      <c r="Q708" s="99">
        <v>0</v>
      </c>
      <c r="R708" s="99">
        <v>0</v>
      </c>
      <c r="S708" s="99">
        <v>0</v>
      </c>
      <c r="T708" s="99">
        <v>0</v>
      </c>
      <c r="U708" s="99">
        <v>0</v>
      </c>
      <c r="V708" s="99">
        <v>0</v>
      </c>
      <c r="W708" s="100">
        <f t="shared" ref="W708:W710" si="388">SUM(H708:V708)</f>
        <v>99000</v>
      </c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  <c r="AI708" s="113"/>
    </row>
    <row r="709" spans="2:35" s="41" customFormat="1" ht="12" hidden="1" customHeight="1" x14ac:dyDescent="0.2">
      <c r="B709" s="111" t="s">
        <v>1109</v>
      </c>
      <c r="C709" s="109" t="s">
        <v>1076</v>
      </c>
      <c r="D709" s="98"/>
      <c r="E709" s="99">
        <v>67740.45</v>
      </c>
      <c r="F709" s="99">
        <f t="shared" si="358"/>
        <v>265259.55</v>
      </c>
      <c r="G709" s="99">
        <f t="shared" si="359"/>
        <v>333000</v>
      </c>
      <c r="H709" s="99">
        <v>0</v>
      </c>
      <c r="I709" s="99">
        <v>0</v>
      </c>
      <c r="J709" s="99">
        <v>0</v>
      </c>
      <c r="K709" s="99">
        <v>0</v>
      </c>
      <c r="L709" s="99">
        <v>0</v>
      </c>
      <c r="M709" s="99">
        <v>333000</v>
      </c>
      <c r="N709" s="99">
        <v>0</v>
      </c>
      <c r="O709" s="99">
        <v>0</v>
      </c>
      <c r="P709" s="99">
        <v>0</v>
      </c>
      <c r="Q709" s="99">
        <v>0</v>
      </c>
      <c r="R709" s="99">
        <v>0</v>
      </c>
      <c r="S709" s="99">
        <v>0</v>
      </c>
      <c r="T709" s="99">
        <v>0</v>
      </c>
      <c r="U709" s="99">
        <v>0</v>
      </c>
      <c r="V709" s="99">
        <v>0</v>
      </c>
      <c r="W709" s="100">
        <f t="shared" si="388"/>
        <v>333000</v>
      </c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  <c r="AI709" s="113"/>
    </row>
    <row r="710" spans="2:35" s="41" customFormat="1" ht="12" hidden="1" customHeight="1" x14ac:dyDescent="0.2">
      <c r="B710" s="111" t="s">
        <v>1110</v>
      </c>
      <c r="C710" s="109" t="s">
        <v>1078</v>
      </c>
      <c r="D710" s="98"/>
      <c r="E710" s="99">
        <v>19285.64</v>
      </c>
      <c r="F710" s="99">
        <f t="shared" si="358"/>
        <v>-1285.6399999999994</v>
      </c>
      <c r="G710" s="99">
        <f t="shared" si="359"/>
        <v>18000</v>
      </c>
      <c r="H710" s="99">
        <v>0</v>
      </c>
      <c r="I710" s="99">
        <v>0</v>
      </c>
      <c r="J710" s="99">
        <v>0</v>
      </c>
      <c r="K710" s="99">
        <v>0</v>
      </c>
      <c r="L710" s="99">
        <v>0</v>
      </c>
      <c r="M710" s="99">
        <v>18000</v>
      </c>
      <c r="N710" s="99">
        <v>0</v>
      </c>
      <c r="O710" s="99">
        <v>0</v>
      </c>
      <c r="P710" s="99">
        <v>0</v>
      </c>
      <c r="Q710" s="99">
        <v>0</v>
      </c>
      <c r="R710" s="99">
        <v>0</v>
      </c>
      <c r="S710" s="99">
        <v>0</v>
      </c>
      <c r="T710" s="99">
        <v>0</v>
      </c>
      <c r="U710" s="99">
        <v>0</v>
      </c>
      <c r="V710" s="99">
        <v>0</v>
      </c>
      <c r="W710" s="100">
        <f t="shared" si="388"/>
        <v>18000</v>
      </c>
      <c r="X710" s="113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  <c r="AI710" s="113"/>
    </row>
    <row r="711" spans="2:35" s="41" customFormat="1" ht="12" hidden="1" customHeight="1" x14ac:dyDescent="0.2">
      <c r="B711" s="96" t="s">
        <v>1111</v>
      </c>
      <c r="C711" s="109" t="s">
        <v>1112</v>
      </c>
      <c r="D711" s="98"/>
      <c r="E711" s="99">
        <v>141597.93</v>
      </c>
      <c r="F711" s="99">
        <f t="shared" si="358"/>
        <v>308402.07</v>
      </c>
      <c r="G711" s="99">
        <f t="shared" si="359"/>
        <v>450000</v>
      </c>
      <c r="H711" s="99">
        <f t="shared" ref="H711:U711" si="389">SUM(H712:H714)</f>
        <v>0</v>
      </c>
      <c r="I711" s="99">
        <f t="shared" si="389"/>
        <v>0</v>
      </c>
      <c r="J711" s="99">
        <f t="shared" si="389"/>
        <v>0</v>
      </c>
      <c r="K711" s="99">
        <f t="shared" si="389"/>
        <v>0</v>
      </c>
      <c r="L711" s="99">
        <f t="shared" si="389"/>
        <v>0</v>
      </c>
      <c r="M711" s="99">
        <f t="shared" si="389"/>
        <v>450000</v>
      </c>
      <c r="N711" s="99">
        <f t="shared" si="389"/>
        <v>0</v>
      </c>
      <c r="O711" s="99">
        <f t="shared" si="389"/>
        <v>0</v>
      </c>
      <c r="P711" s="99">
        <f t="shared" si="389"/>
        <v>0</v>
      </c>
      <c r="Q711" s="99">
        <f t="shared" si="389"/>
        <v>0</v>
      </c>
      <c r="R711" s="99">
        <f t="shared" si="389"/>
        <v>0</v>
      </c>
      <c r="S711" s="99">
        <f t="shared" si="389"/>
        <v>0</v>
      </c>
      <c r="T711" s="99">
        <f t="shared" si="389"/>
        <v>0</v>
      </c>
      <c r="U711" s="99">
        <f t="shared" si="389"/>
        <v>0</v>
      </c>
      <c r="V711" s="99">
        <f>SUM(V712:V714)</f>
        <v>0</v>
      </c>
      <c r="W711" s="100">
        <f>SUM(W712:W714)</f>
        <v>450000</v>
      </c>
      <c r="X711" s="113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  <c r="AI711" s="113"/>
    </row>
    <row r="712" spans="2:35" s="41" customFormat="1" ht="12" hidden="1" customHeight="1" x14ac:dyDescent="0.2">
      <c r="B712" s="111" t="s">
        <v>1108</v>
      </c>
      <c r="C712" s="109" t="s">
        <v>1074</v>
      </c>
      <c r="D712" s="98"/>
      <c r="E712" s="99">
        <v>54571.839999999997</v>
      </c>
      <c r="F712" s="99">
        <f t="shared" si="358"/>
        <v>44428.160000000003</v>
      </c>
      <c r="G712" s="99">
        <f t="shared" si="359"/>
        <v>99000</v>
      </c>
      <c r="H712" s="99">
        <v>0</v>
      </c>
      <c r="I712" s="99">
        <v>0</v>
      </c>
      <c r="J712" s="99">
        <v>0</v>
      </c>
      <c r="K712" s="99">
        <v>0</v>
      </c>
      <c r="L712" s="99">
        <v>0</v>
      </c>
      <c r="M712" s="99">
        <v>99000</v>
      </c>
      <c r="N712" s="99">
        <v>0</v>
      </c>
      <c r="O712" s="99">
        <v>0</v>
      </c>
      <c r="P712" s="99">
        <v>0</v>
      </c>
      <c r="Q712" s="99">
        <v>0</v>
      </c>
      <c r="R712" s="99">
        <v>0</v>
      </c>
      <c r="S712" s="99">
        <v>0</v>
      </c>
      <c r="T712" s="99">
        <v>0</v>
      </c>
      <c r="U712" s="99">
        <v>0</v>
      </c>
      <c r="V712" s="99">
        <v>0</v>
      </c>
      <c r="W712" s="100">
        <f t="shared" ref="W712:W714" si="390">SUM(H712:V712)</f>
        <v>99000</v>
      </c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</row>
    <row r="713" spans="2:35" s="41" customFormat="1" ht="12" hidden="1" customHeight="1" x14ac:dyDescent="0.2">
      <c r="B713" s="111" t="s">
        <v>1109</v>
      </c>
      <c r="C713" s="109" t="s">
        <v>1076</v>
      </c>
      <c r="D713" s="98"/>
      <c r="E713" s="99">
        <v>67740.45</v>
      </c>
      <c r="F713" s="99">
        <f t="shared" si="358"/>
        <v>265259.55</v>
      </c>
      <c r="G713" s="99">
        <f t="shared" si="359"/>
        <v>333000</v>
      </c>
      <c r="H713" s="99">
        <v>0</v>
      </c>
      <c r="I713" s="99">
        <v>0</v>
      </c>
      <c r="J713" s="99">
        <v>0</v>
      </c>
      <c r="K713" s="99">
        <v>0</v>
      </c>
      <c r="L713" s="99">
        <v>0</v>
      </c>
      <c r="M713" s="99">
        <v>333000</v>
      </c>
      <c r="N713" s="99">
        <v>0</v>
      </c>
      <c r="O713" s="99">
        <v>0</v>
      </c>
      <c r="P713" s="99">
        <v>0</v>
      </c>
      <c r="Q713" s="99">
        <v>0</v>
      </c>
      <c r="R713" s="99">
        <v>0</v>
      </c>
      <c r="S713" s="99">
        <v>0</v>
      </c>
      <c r="T713" s="99">
        <v>0</v>
      </c>
      <c r="U713" s="99">
        <v>0</v>
      </c>
      <c r="V713" s="99">
        <v>0</v>
      </c>
      <c r="W713" s="100">
        <f t="shared" si="390"/>
        <v>333000</v>
      </c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</row>
    <row r="714" spans="2:35" s="41" customFormat="1" ht="12" hidden="1" customHeight="1" x14ac:dyDescent="0.2">
      <c r="B714" s="111" t="s">
        <v>1110</v>
      </c>
      <c r="C714" s="109" t="s">
        <v>1078</v>
      </c>
      <c r="D714" s="98"/>
      <c r="E714" s="99">
        <v>19285.64</v>
      </c>
      <c r="F714" s="99">
        <f t="shared" si="358"/>
        <v>-1285.6399999999994</v>
      </c>
      <c r="G714" s="99">
        <f t="shared" si="359"/>
        <v>18000</v>
      </c>
      <c r="H714" s="99">
        <v>0</v>
      </c>
      <c r="I714" s="99">
        <v>0</v>
      </c>
      <c r="J714" s="99">
        <v>0</v>
      </c>
      <c r="K714" s="99">
        <v>0</v>
      </c>
      <c r="L714" s="99">
        <v>0</v>
      </c>
      <c r="M714" s="99">
        <v>18000</v>
      </c>
      <c r="N714" s="99">
        <v>0</v>
      </c>
      <c r="O714" s="99">
        <v>0</v>
      </c>
      <c r="P714" s="99">
        <v>0</v>
      </c>
      <c r="Q714" s="99">
        <v>0</v>
      </c>
      <c r="R714" s="99">
        <v>0</v>
      </c>
      <c r="S714" s="99">
        <v>0</v>
      </c>
      <c r="T714" s="99">
        <v>0</v>
      </c>
      <c r="U714" s="99">
        <v>0</v>
      </c>
      <c r="V714" s="99">
        <v>0</v>
      </c>
      <c r="W714" s="100">
        <f t="shared" si="390"/>
        <v>18000</v>
      </c>
      <c r="X714" s="113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  <c r="AI714" s="113"/>
    </row>
    <row r="715" spans="2:35" s="41" customFormat="1" ht="12" hidden="1" customHeight="1" x14ac:dyDescent="0.2">
      <c r="B715" s="96" t="s">
        <v>1113</v>
      </c>
      <c r="C715" s="97" t="s">
        <v>1114</v>
      </c>
      <c r="D715" s="98"/>
      <c r="E715" s="99">
        <v>141597.93</v>
      </c>
      <c r="F715" s="99">
        <f t="shared" si="358"/>
        <v>408402.07</v>
      </c>
      <c r="G715" s="99">
        <f t="shared" si="359"/>
        <v>550000</v>
      </c>
      <c r="H715" s="99">
        <f t="shared" ref="H715:U715" si="391">SUM(H716:H718)</f>
        <v>0</v>
      </c>
      <c r="I715" s="99">
        <f t="shared" si="391"/>
        <v>0</v>
      </c>
      <c r="J715" s="99">
        <f t="shared" si="391"/>
        <v>0</v>
      </c>
      <c r="K715" s="99">
        <f t="shared" si="391"/>
        <v>0</v>
      </c>
      <c r="L715" s="99">
        <f t="shared" si="391"/>
        <v>0</v>
      </c>
      <c r="M715" s="99">
        <f t="shared" si="391"/>
        <v>550000</v>
      </c>
      <c r="N715" s="99">
        <f t="shared" si="391"/>
        <v>0</v>
      </c>
      <c r="O715" s="99">
        <f t="shared" si="391"/>
        <v>0</v>
      </c>
      <c r="P715" s="99">
        <f t="shared" si="391"/>
        <v>0</v>
      </c>
      <c r="Q715" s="99">
        <f t="shared" si="391"/>
        <v>0</v>
      </c>
      <c r="R715" s="99">
        <f t="shared" si="391"/>
        <v>0</v>
      </c>
      <c r="S715" s="99">
        <f t="shared" si="391"/>
        <v>0</v>
      </c>
      <c r="T715" s="99">
        <f t="shared" si="391"/>
        <v>0</v>
      </c>
      <c r="U715" s="99">
        <f t="shared" si="391"/>
        <v>0</v>
      </c>
      <c r="V715" s="99">
        <f>SUM(V716:V718)</f>
        <v>0</v>
      </c>
      <c r="W715" s="100">
        <f>SUM(W716:W718)</f>
        <v>550000</v>
      </c>
      <c r="X715" s="113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  <c r="AI715" s="113"/>
    </row>
    <row r="716" spans="2:35" s="41" customFormat="1" ht="12" hidden="1" customHeight="1" x14ac:dyDescent="0.2">
      <c r="B716" s="111" t="s">
        <v>1108</v>
      </c>
      <c r="C716" s="109" t="s">
        <v>1074</v>
      </c>
      <c r="D716" s="98"/>
      <c r="E716" s="99">
        <v>54571.839999999997</v>
      </c>
      <c r="F716" s="99">
        <f t="shared" si="358"/>
        <v>66428.160000000003</v>
      </c>
      <c r="G716" s="99">
        <f t="shared" si="359"/>
        <v>121000</v>
      </c>
      <c r="H716" s="99">
        <v>0</v>
      </c>
      <c r="I716" s="99">
        <v>0</v>
      </c>
      <c r="J716" s="99">
        <v>0</v>
      </c>
      <c r="K716" s="99">
        <v>0</v>
      </c>
      <c r="L716" s="99">
        <v>0</v>
      </c>
      <c r="M716" s="99">
        <v>121000</v>
      </c>
      <c r="N716" s="99">
        <v>0</v>
      </c>
      <c r="O716" s="99">
        <v>0</v>
      </c>
      <c r="P716" s="99">
        <v>0</v>
      </c>
      <c r="Q716" s="99">
        <v>0</v>
      </c>
      <c r="R716" s="99">
        <v>0</v>
      </c>
      <c r="S716" s="99">
        <v>0</v>
      </c>
      <c r="T716" s="99">
        <v>0</v>
      </c>
      <c r="U716" s="99">
        <v>0</v>
      </c>
      <c r="V716" s="99">
        <v>0</v>
      </c>
      <c r="W716" s="100">
        <f t="shared" ref="W716:W718" si="392">SUM(H716:V716)</f>
        <v>121000</v>
      </c>
      <c r="X716" s="113"/>
      <c r="Y716" s="113"/>
      <c r="Z716" s="113"/>
      <c r="AA716" s="113"/>
      <c r="AB716" s="113"/>
      <c r="AC716" s="113"/>
      <c r="AD716" s="113"/>
      <c r="AE716" s="113"/>
      <c r="AF716" s="113"/>
      <c r="AG716" s="113"/>
      <c r="AH716" s="113"/>
      <c r="AI716" s="113"/>
    </row>
    <row r="717" spans="2:35" s="41" customFormat="1" ht="12" hidden="1" customHeight="1" x14ac:dyDescent="0.2">
      <c r="B717" s="111" t="s">
        <v>1109</v>
      </c>
      <c r="C717" s="109" t="s">
        <v>1076</v>
      </c>
      <c r="D717" s="98"/>
      <c r="E717" s="99">
        <v>67740.45</v>
      </c>
      <c r="F717" s="99">
        <f t="shared" si="358"/>
        <v>339259.55</v>
      </c>
      <c r="G717" s="99">
        <f t="shared" si="359"/>
        <v>407000</v>
      </c>
      <c r="H717" s="99">
        <v>0</v>
      </c>
      <c r="I717" s="99">
        <v>0</v>
      </c>
      <c r="J717" s="99">
        <v>0</v>
      </c>
      <c r="K717" s="99">
        <v>0</v>
      </c>
      <c r="L717" s="99">
        <v>0</v>
      </c>
      <c r="M717" s="99">
        <v>407000</v>
      </c>
      <c r="N717" s="99">
        <v>0</v>
      </c>
      <c r="O717" s="99">
        <v>0</v>
      </c>
      <c r="P717" s="99">
        <v>0</v>
      </c>
      <c r="Q717" s="99">
        <v>0</v>
      </c>
      <c r="R717" s="99">
        <v>0</v>
      </c>
      <c r="S717" s="99">
        <v>0</v>
      </c>
      <c r="T717" s="99">
        <v>0</v>
      </c>
      <c r="U717" s="99">
        <v>0</v>
      </c>
      <c r="V717" s="99">
        <v>0</v>
      </c>
      <c r="W717" s="100">
        <f t="shared" si="392"/>
        <v>407000</v>
      </c>
      <c r="X717" s="113"/>
      <c r="Y717" s="113"/>
      <c r="Z717" s="113"/>
      <c r="AA717" s="113"/>
      <c r="AB717" s="113"/>
      <c r="AC717" s="113"/>
      <c r="AD717" s="113"/>
      <c r="AE717" s="113"/>
      <c r="AF717" s="113"/>
      <c r="AG717" s="113"/>
      <c r="AH717" s="113"/>
      <c r="AI717" s="113"/>
    </row>
    <row r="718" spans="2:35" s="41" customFormat="1" ht="12" hidden="1" customHeight="1" x14ac:dyDescent="0.2">
      <c r="B718" s="111" t="s">
        <v>1110</v>
      </c>
      <c r="C718" s="109" t="s">
        <v>1078</v>
      </c>
      <c r="D718" s="98"/>
      <c r="E718" s="99">
        <v>19285.64</v>
      </c>
      <c r="F718" s="99">
        <f t="shared" si="358"/>
        <v>2714.3600000000006</v>
      </c>
      <c r="G718" s="99">
        <f t="shared" si="359"/>
        <v>22000</v>
      </c>
      <c r="H718" s="99">
        <v>0</v>
      </c>
      <c r="I718" s="99">
        <v>0</v>
      </c>
      <c r="J718" s="99">
        <v>0</v>
      </c>
      <c r="K718" s="99">
        <v>0</v>
      </c>
      <c r="L718" s="99">
        <v>0</v>
      </c>
      <c r="M718" s="99">
        <v>22000</v>
      </c>
      <c r="N718" s="99">
        <v>0</v>
      </c>
      <c r="O718" s="99">
        <v>0</v>
      </c>
      <c r="P718" s="99">
        <v>0</v>
      </c>
      <c r="Q718" s="99">
        <v>0</v>
      </c>
      <c r="R718" s="99">
        <v>0</v>
      </c>
      <c r="S718" s="99">
        <v>0</v>
      </c>
      <c r="T718" s="99">
        <v>0</v>
      </c>
      <c r="U718" s="99">
        <v>0</v>
      </c>
      <c r="V718" s="99">
        <v>0</v>
      </c>
      <c r="W718" s="100">
        <f t="shared" si="392"/>
        <v>22000</v>
      </c>
      <c r="X718" s="113"/>
      <c r="Y718" s="113"/>
      <c r="Z718" s="113"/>
      <c r="AA718" s="113"/>
      <c r="AB718" s="113"/>
      <c r="AC718" s="113"/>
      <c r="AD718" s="113"/>
      <c r="AE718" s="113"/>
      <c r="AF718" s="113"/>
      <c r="AG718" s="113"/>
      <c r="AH718" s="113"/>
      <c r="AI718" s="113"/>
    </row>
    <row r="719" spans="2:35" s="41" customFormat="1" ht="12" hidden="1" customHeight="1" x14ac:dyDescent="0.2">
      <c r="B719" s="96" t="s">
        <v>1115</v>
      </c>
      <c r="C719" s="97" t="s">
        <v>1116</v>
      </c>
      <c r="D719" s="98"/>
      <c r="E719" s="99">
        <v>141597.93</v>
      </c>
      <c r="F719" s="99">
        <f t="shared" si="358"/>
        <v>308402.07</v>
      </c>
      <c r="G719" s="99">
        <f t="shared" si="359"/>
        <v>450000</v>
      </c>
      <c r="H719" s="99">
        <f t="shared" ref="H719:U719" si="393">SUM(H720:H722)</f>
        <v>0</v>
      </c>
      <c r="I719" s="99">
        <f t="shared" si="393"/>
        <v>0</v>
      </c>
      <c r="J719" s="99">
        <f t="shared" si="393"/>
        <v>0</v>
      </c>
      <c r="K719" s="99">
        <f t="shared" si="393"/>
        <v>0</v>
      </c>
      <c r="L719" s="99">
        <f t="shared" si="393"/>
        <v>0</v>
      </c>
      <c r="M719" s="99">
        <f t="shared" si="393"/>
        <v>450000</v>
      </c>
      <c r="N719" s="99">
        <f t="shared" si="393"/>
        <v>0</v>
      </c>
      <c r="O719" s="99">
        <f t="shared" si="393"/>
        <v>0</v>
      </c>
      <c r="P719" s="99">
        <f t="shared" si="393"/>
        <v>0</v>
      </c>
      <c r="Q719" s="99">
        <f t="shared" si="393"/>
        <v>0</v>
      </c>
      <c r="R719" s="99">
        <f t="shared" si="393"/>
        <v>0</v>
      </c>
      <c r="S719" s="99">
        <f t="shared" si="393"/>
        <v>0</v>
      </c>
      <c r="T719" s="99">
        <f t="shared" si="393"/>
        <v>0</v>
      </c>
      <c r="U719" s="99">
        <f t="shared" si="393"/>
        <v>0</v>
      </c>
      <c r="V719" s="99">
        <f>SUM(V720:V722)</f>
        <v>0</v>
      </c>
      <c r="W719" s="100">
        <f>SUM(W720:W722)</f>
        <v>450000</v>
      </c>
      <c r="X719" s="113"/>
      <c r="Y719" s="113"/>
      <c r="Z719" s="113"/>
      <c r="AA719" s="113"/>
      <c r="AB719" s="113"/>
      <c r="AC719" s="113"/>
      <c r="AD719" s="113"/>
      <c r="AE719" s="113"/>
      <c r="AF719" s="113"/>
      <c r="AG719" s="113"/>
      <c r="AH719" s="113"/>
      <c r="AI719" s="113"/>
    </row>
    <row r="720" spans="2:35" s="41" customFormat="1" ht="12" hidden="1" customHeight="1" x14ac:dyDescent="0.2">
      <c r="B720" s="111" t="s">
        <v>1117</v>
      </c>
      <c r="C720" s="109" t="s">
        <v>1074</v>
      </c>
      <c r="D720" s="98"/>
      <c r="E720" s="99">
        <v>54571.839999999997</v>
      </c>
      <c r="F720" s="99">
        <f t="shared" si="358"/>
        <v>44428.160000000003</v>
      </c>
      <c r="G720" s="99">
        <f t="shared" si="359"/>
        <v>99000</v>
      </c>
      <c r="H720" s="99">
        <v>0</v>
      </c>
      <c r="I720" s="99">
        <v>0</v>
      </c>
      <c r="J720" s="99">
        <v>0</v>
      </c>
      <c r="K720" s="99">
        <v>0</v>
      </c>
      <c r="L720" s="99">
        <v>0</v>
      </c>
      <c r="M720" s="99">
        <v>99000</v>
      </c>
      <c r="N720" s="99">
        <v>0</v>
      </c>
      <c r="O720" s="99">
        <v>0</v>
      </c>
      <c r="P720" s="99">
        <v>0</v>
      </c>
      <c r="Q720" s="99">
        <v>0</v>
      </c>
      <c r="R720" s="99">
        <v>0</v>
      </c>
      <c r="S720" s="99">
        <v>0</v>
      </c>
      <c r="T720" s="99">
        <v>0</v>
      </c>
      <c r="U720" s="99">
        <v>0</v>
      </c>
      <c r="V720" s="99">
        <v>0</v>
      </c>
      <c r="W720" s="100">
        <f t="shared" ref="W720:W722" si="394">SUM(H720:V720)</f>
        <v>99000</v>
      </c>
      <c r="X720" s="113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</row>
    <row r="721" spans="2:35" s="41" customFormat="1" ht="12" hidden="1" customHeight="1" x14ac:dyDescent="0.2">
      <c r="B721" s="111" t="s">
        <v>1118</v>
      </c>
      <c r="C721" s="109" t="s">
        <v>1076</v>
      </c>
      <c r="D721" s="98"/>
      <c r="E721" s="99">
        <v>67740.45</v>
      </c>
      <c r="F721" s="99">
        <f t="shared" si="358"/>
        <v>265259.55</v>
      </c>
      <c r="G721" s="99">
        <f t="shared" si="359"/>
        <v>333000</v>
      </c>
      <c r="H721" s="99">
        <v>0</v>
      </c>
      <c r="I721" s="99">
        <v>0</v>
      </c>
      <c r="J721" s="99">
        <v>0</v>
      </c>
      <c r="K721" s="99">
        <v>0</v>
      </c>
      <c r="L721" s="99">
        <v>0</v>
      </c>
      <c r="M721" s="99">
        <v>333000</v>
      </c>
      <c r="N721" s="99">
        <v>0</v>
      </c>
      <c r="O721" s="99">
        <v>0</v>
      </c>
      <c r="P721" s="99">
        <v>0</v>
      </c>
      <c r="Q721" s="99">
        <v>0</v>
      </c>
      <c r="R721" s="99">
        <v>0</v>
      </c>
      <c r="S721" s="99">
        <v>0</v>
      </c>
      <c r="T721" s="99">
        <v>0</v>
      </c>
      <c r="U721" s="99">
        <v>0</v>
      </c>
      <c r="V721" s="99">
        <v>0</v>
      </c>
      <c r="W721" s="100">
        <f t="shared" si="394"/>
        <v>333000</v>
      </c>
      <c r="X721" s="113"/>
      <c r="Y721" s="113"/>
      <c r="Z721" s="113"/>
      <c r="AA721" s="113"/>
      <c r="AB721" s="113"/>
      <c r="AC721" s="113"/>
      <c r="AD721" s="113"/>
      <c r="AE721" s="113"/>
      <c r="AF721" s="113"/>
      <c r="AG721" s="113"/>
      <c r="AH721" s="113"/>
      <c r="AI721" s="113"/>
    </row>
    <row r="722" spans="2:35" s="41" customFormat="1" ht="12" hidden="1" customHeight="1" x14ac:dyDescent="0.2">
      <c r="B722" s="111" t="s">
        <v>1119</v>
      </c>
      <c r="C722" s="109" t="s">
        <v>1078</v>
      </c>
      <c r="D722" s="98"/>
      <c r="E722" s="99">
        <v>19285.64</v>
      </c>
      <c r="F722" s="99">
        <f t="shared" si="358"/>
        <v>-1285.6399999999994</v>
      </c>
      <c r="G722" s="99">
        <f t="shared" si="359"/>
        <v>18000</v>
      </c>
      <c r="H722" s="99">
        <v>0</v>
      </c>
      <c r="I722" s="99">
        <v>0</v>
      </c>
      <c r="J722" s="99">
        <v>0</v>
      </c>
      <c r="K722" s="99">
        <v>0</v>
      </c>
      <c r="L722" s="99">
        <v>0</v>
      </c>
      <c r="M722" s="99">
        <v>18000</v>
      </c>
      <c r="N722" s="99">
        <v>0</v>
      </c>
      <c r="O722" s="99">
        <v>0</v>
      </c>
      <c r="P722" s="99">
        <v>0</v>
      </c>
      <c r="Q722" s="99">
        <v>0</v>
      </c>
      <c r="R722" s="99">
        <v>0</v>
      </c>
      <c r="S722" s="99">
        <v>0</v>
      </c>
      <c r="T722" s="99">
        <v>0</v>
      </c>
      <c r="U722" s="99">
        <v>0</v>
      </c>
      <c r="V722" s="99">
        <v>0</v>
      </c>
      <c r="W722" s="100">
        <f t="shared" si="394"/>
        <v>18000</v>
      </c>
      <c r="X722" s="113"/>
      <c r="Y722" s="113"/>
      <c r="Z722" s="113"/>
      <c r="AA722" s="113"/>
      <c r="AB722" s="113"/>
      <c r="AC722" s="113"/>
      <c r="AD722" s="113"/>
      <c r="AE722" s="113"/>
      <c r="AF722" s="113"/>
      <c r="AG722" s="113"/>
      <c r="AH722" s="113"/>
      <c r="AI722" s="113"/>
    </row>
    <row r="723" spans="2:35" s="41" customFormat="1" ht="12" hidden="1" customHeight="1" x14ac:dyDescent="0.2">
      <c r="B723" s="96" t="s">
        <v>1120</v>
      </c>
      <c r="C723" s="109" t="s">
        <v>1068</v>
      </c>
      <c r="D723" s="98"/>
      <c r="E723" s="99">
        <v>0</v>
      </c>
      <c r="F723" s="99">
        <f t="shared" si="358"/>
        <v>13694778.370000001</v>
      </c>
      <c r="G723" s="99">
        <f t="shared" si="359"/>
        <v>13694778.370000001</v>
      </c>
      <c r="H723" s="99">
        <f t="shared" ref="H723:W723" si="395">+H724+H814</f>
        <v>0</v>
      </c>
      <c r="I723" s="99">
        <f t="shared" si="395"/>
        <v>0</v>
      </c>
      <c r="J723" s="99">
        <f t="shared" si="395"/>
        <v>0</v>
      </c>
      <c r="K723" s="99">
        <f t="shared" si="395"/>
        <v>0</v>
      </c>
      <c r="L723" s="99">
        <f t="shared" si="395"/>
        <v>0</v>
      </c>
      <c r="M723" s="99">
        <f t="shared" si="395"/>
        <v>13694778.370000001</v>
      </c>
      <c r="N723" s="99">
        <f t="shared" si="395"/>
        <v>0</v>
      </c>
      <c r="O723" s="99">
        <f t="shared" si="395"/>
        <v>0</v>
      </c>
      <c r="P723" s="99">
        <f t="shared" si="395"/>
        <v>0</v>
      </c>
      <c r="Q723" s="99">
        <f t="shared" si="395"/>
        <v>0</v>
      </c>
      <c r="R723" s="99">
        <f t="shared" si="395"/>
        <v>0</v>
      </c>
      <c r="S723" s="99">
        <f t="shared" si="395"/>
        <v>0</v>
      </c>
      <c r="T723" s="99">
        <f t="shared" si="395"/>
        <v>0</v>
      </c>
      <c r="U723" s="99">
        <f t="shared" si="395"/>
        <v>0</v>
      </c>
      <c r="V723" s="99">
        <f t="shared" si="395"/>
        <v>0</v>
      </c>
      <c r="W723" s="100">
        <f t="shared" si="395"/>
        <v>13694778.370000001</v>
      </c>
      <c r="X723" s="113"/>
      <c r="Y723" s="113"/>
      <c r="Z723" s="113"/>
      <c r="AA723" s="113"/>
      <c r="AB723" s="113"/>
      <c r="AC723" s="113"/>
      <c r="AD723" s="113"/>
      <c r="AE723" s="113"/>
      <c r="AF723" s="113"/>
      <c r="AG723" s="113"/>
      <c r="AH723" s="113"/>
      <c r="AI723" s="113"/>
    </row>
    <row r="724" spans="2:35" s="41" customFormat="1" ht="12" hidden="1" customHeight="1" x14ac:dyDescent="0.2">
      <c r="B724" s="96" t="s">
        <v>1121</v>
      </c>
      <c r="C724" s="109" t="s">
        <v>1070</v>
      </c>
      <c r="D724" s="98"/>
      <c r="E724" s="99">
        <v>0</v>
      </c>
      <c r="F724" s="99">
        <f t="shared" si="358"/>
        <v>13694778.370000001</v>
      </c>
      <c r="G724" s="99">
        <f t="shared" si="359"/>
        <v>13694778.370000001</v>
      </c>
      <c r="H724" s="99">
        <f t="shared" ref="H724:L724" si="396">+H725+H729+H733+H737+H741+H745+H749+H753+H757+H761+H765+H769+H773+H777+H781+H785+H789+H793+H797+H801+H805+H809</f>
        <v>0</v>
      </c>
      <c r="I724" s="99">
        <f t="shared" si="396"/>
        <v>0</v>
      </c>
      <c r="J724" s="99">
        <f t="shared" si="396"/>
        <v>0</v>
      </c>
      <c r="K724" s="99">
        <f t="shared" si="396"/>
        <v>0</v>
      </c>
      <c r="L724" s="99">
        <f t="shared" si="396"/>
        <v>0</v>
      </c>
      <c r="M724" s="99">
        <f>+M725+M729+M733+M737+M741+M745+M749+M753+M757+M761+M765+M769+M773+M777+M781+M785+M789+M793+M797+M801+M805+M809</f>
        <v>13694778.370000001</v>
      </c>
      <c r="N724" s="99">
        <f t="shared" ref="N724:W724" si="397">+N725+N729+N733+N737+N741+N745+N749+N753+N757+N761+N765+N769+N773+N777+N781+N785+N789+N793+N797+N801+N805+N809</f>
        <v>0</v>
      </c>
      <c r="O724" s="99">
        <f t="shared" si="397"/>
        <v>0</v>
      </c>
      <c r="P724" s="99">
        <f t="shared" si="397"/>
        <v>0</v>
      </c>
      <c r="Q724" s="99">
        <f t="shared" si="397"/>
        <v>0</v>
      </c>
      <c r="R724" s="99">
        <f t="shared" si="397"/>
        <v>0</v>
      </c>
      <c r="S724" s="99">
        <f t="shared" si="397"/>
        <v>0</v>
      </c>
      <c r="T724" s="99">
        <f t="shared" si="397"/>
        <v>0</v>
      </c>
      <c r="U724" s="99">
        <f t="shared" si="397"/>
        <v>0</v>
      </c>
      <c r="V724" s="99">
        <f t="shared" si="397"/>
        <v>0</v>
      </c>
      <c r="W724" s="100">
        <f t="shared" si="397"/>
        <v>13694778.370000001</v>
      </c>
      <c r="X724" s="113"/>
      <c r="Y724" s="113"/>
      <c r="Z724" s="113"/>
      <c r="AA724" s="113"/>
      <c r="AB724" s="113"/>
      <c r="AC724" s="113"/>
      <c r="AD724" s="113"/>
      <c r="AE724" s="113"/>
      <c r="AF724" s="113"/>
      <c r="AG724" s="113"/>
      <c r="AH724" s="113"/>
      <c r="AI724" s="113"/>
    </row>
    <row r="725" spans="2:35" s="41" customFormat="1" ht="12" hidden="1" customHeight="1" x14ac:dyDescent="0.2">
      <c r="B725" s="96" t="s">
        <v>1122</v>
      </c>
      <c r="C725" s="97" t="s">
        <v>1123</v>
      </c>
      <c r="D725" s="98"/>
      <c r="E725" s="99">
        <v>0</v>
      </c>
      <c r="F725" s="99">
        <f t="shared" si="358"/>
        <v>868800</v>
      </c>
      <c r="G725" s="99">
        <f t="shared" si="359"/>
        <v>868800</v>
      </c>
      <c r="H725" s="99">
        <f t="shared" ref="H725:L725" si="398">SUM(H726:H728)</f>
        <v>0</v>
      </c>
      <c r="I725" s="99">
        <f t="shared" si="398"/>
        <v>0</v>
      </c>
      <c r="J725" s="99">
        <f t="shared" si="398"/>
        <v>0</v>
      </c>
      <c r="K725" s="99">
        <f t="shared" si="398"/>
        <v>0</v>
      </c>
      <c r="L725" s="99">
        <f t="shared" si="398"/>
        <v>0</v>
      </c>
      <c r="M725" s="99">
        <f>SUM(M726:M728)</f>
        <v>868800</v>
      </c>
      <c r="N725" s="99">
        <f t="shared" ref="N725:W725" si="399">SUM(N726:N728)</f>
        <v>0</v>
      </c>
      <c r="O725" s="99">
        <f t="shared" si="399"/>
        <v>0</v>
      </c>
      <c r="P725" s="99">
        <f t="shared" si="399"/>
        <v>0</v>
      </c>
      <c r="Q725" s="99">
        <f t="shared" si="399"/>
        <v>0</v>
      </c>
      <c r="R725" s="99">
        <f t="shared" si="399"/>
        <v>0</v>
      </c>
      <c r="S725" s="99">
        <f t="shared" si="399"/>
        <v>0</v>
      </c>
      <c r="T725" s="99">
        <f t="shared" si="399"/>
        <v>0</v>
      </c>
      <c r="U725" s="99">
        <f t="shared" si="399"/>
        <v>0</v>
      </c>
      <c r="V725" s="99">
        <f t="shared" si="399"/>
        <v>0</v>
      </c>
      <c r="W725" s="145">
        <f t="shared" si="399"/>
        <v>868800</v>
      </c>
      <c r="X725" s="113"/>
      <c r="Y725" s="113"/>
      <c r="Z725" s="113"/>
      <c r="AA725" s="113"/>
      <c r="AB725" s="113"/>
      <c r="AC725" s="113"/>
      <c r="AD725" s="113"/>
      <c r="AE725" s="113"/>
      <c r="AF725" s="113"/>
      <c r="AG725" s="113"/>
      <c r="AH725" s="113"/>
      <c r="AI725" s="113"/>
    </row>
    <row r="726" spans="2:35" s="41" customFormat="1" ht="12" hidden="1" customHeight="1" x14ac:dyDescent="0.2">
      <c r="B726" s="111" t="s">
        <v>1124</v>
      </c>
      <c r="C726" s="109" t="s">
        <v>1074</v>
      </c>
      <c r="D726" s="98"/>
      <c r="E726" s="99">
        <v>54571.839999999997</v>
      </c>
      <c r="F726" s="99">
        <f t="shared" si="358"/>
        <v>136564.16</v>
      </c>
      <c r="G726" s="99">
        <f t="shared" si="359"/>
        <v>191136</v>
      </c>
      <c r="H726" s="99">
        <v>0</v>
      </c>
      <c r="I726" s="99">
        <v>0</v>
      </c>
      <c r="J726" s="99">
        <v>0</v>
      </c>
      <c r="K726" s="99">
        <v>0</v>
      </c>
      <c r="L726" s="99">
        <v>0</v>
      </c>
      <c r="M726" s="99">
        <v>191136</v>
      </c>
      <c r="N726" s="99">
        <v>0</v>
      </c>
      <c r="O726" s="99">
        <v>0</v>
      </c>
      <c r="P726" s="99">
        <v>0</v>
      </c>
      <c r="Q726" s="99">
        <v>0</v>
      </c>
      <c r="R726" s="99">
        <v>0</v>
      </c>
      <c r="S726" s="99">
        <v>0</v>
      </c>
      <c r="T726" s="99">
        <v>0</v>
      </c>
      <c r="U726" s="99">
        <v>0</v>
      </c>
      <c r="V726" s="99">
        <v>0</v>
      </c>
      <c r="W726" s="100">
        <f t="shared" ref="W726:W728" si="400">SUM(H726:V726)</f>
        <v>191136</v>
      </c>
      <c r="X726" s="113"/>
      <c r="Y726" s="113"/>
      <c r="Z726" s="113"/>
      <c r="AA726" s="113"/>
      <c r="AB726" s="113"/>
      <c r="AC726" s="113"/>
      <c r="AD726" s="113"/>
      <c r="AE726" s="113"/>
      <c r="AF726" s="113"/>
      <c r="AG726" s="113"/>
      <c r="AH726" s="113"/>
      <c r="AI726" s="113"/>
    </row>
    <row r="727" spans="2:35" s="41" customFormat="1" ht="12" hidden="1" customHeight="1" x14ac:dyDescent="0.2">
      <c r="B727" s="111" t="s">
        <v>1125</v>
      </c>
      <c r="C727" s="109" t="s">
        <v>1076</v>
      </c>
      <c r="D727" s="98"/>
      <c r="E727" s="99">
        <v>67740.45</v>
      </c>
      <c r="F727" s="99">
        <f t="shared" si="358"/>
        <v>575171.55000000005</v>
      </c>
      <c r="G727" s="99">
        <f t="shared" si="359"/>
        <v>642912</v>
      </c>
      <c r="H727" s="99">
        <v>0</v>
      </c>
      <c r="I727" s="99">
        <v>0</v>
      </c>
      <c r="J727" s="99">
        <v>0</v>
      </c>
      <c r="K727" s="99">
        <v>0</v>
      </c>
      <c r="L727" s="99">
        <v>0</v>
      </c>
      <c r="M727" s="99">
        <v>642912</v>
      </c>
      <c r="N727" s="99">
        <v>0</v>
      </c>
      <c r="O727" s="99">
        <v>0</v>
      </c>
      <c r="P727" s="99">
        <v>0</v>
      </c>
      <c r="Q727" s="99">
        <v>0</v>
      </c>
      <c r="R727" s="99">
        <v>0</v>
      </c>
      <c r="S727" s="99">
        <v>0</v>
      </c>
      <c r="T727" s="99">
        <v>0</v>
      </c>
      <c r="U727" s="99">
        <v>0</v>
      </c>
      <c r="V727" s="99">
        <v>0</v>
      </c>
      <c r="W727" s="100">
        <f t="shared" si="400"/>
        <v>642912</v>
      </c>
      <c r="X727" s="113"/>
      <c r="Y727" s="113"/>
      <c r="Z727" s="113"/>
      <c r="AA727" s="113"/>
      <c r="AB727" s="113"/>
      <c r="AC727" s="113"/>
      <c r="AD727" s="113"/>
      <c r="AE727" s="113"/>
      <c r="AF727" s="113"/>
      <c r="AG727" s="113"/>
      <c r="AH727" s="113"/>
      <c r="AI727" s="113"/>
    </row>
    <row r="728" spans="2:35" s="41" customFormat="1" ht="12" hidden="1" customHeight="1" x14ac:dyDescent="0.2">
      <c r="B728" s="111" t="s">
        <v>1126</v>
      </c>
      <c r="C728" s="109" t="s">
        <v>1078</v>
      </c>
      <c r="D728" s="98"/>
      <c r="E728" s="99">
        <v>19285.64</v>
      </c>
      <c r="F728" s="99">
        <f t="shared" si="358"/>
        <v>15466.36</v>
      </c>
      <c r="G728" s="99">
        <f t="shared" si="359"/>
        <v>34752</v>
      </c>
      <c r="H728" s="99">
        <v>0</v>
      </c>
      <c r="I728" s="99">
        <v>0</v>
      </c>
      <c r="J728" s="99">
        <v>0</v>
      </c>
      <c r="K728" s="99">
        <v>0</v>
      </c>
      <c r="L728" s="99">
        <v>0</v>
      </c>
      <c r="M728" s="99">
        <v>34752</v>
      </c>
      <c r="N728" s="99">
        <v>0</v>
      </c>
      <c r="O728" s="99">
        <v>0</v>
      </c>
      <c r="P728" s="99">
        <v>0</v>
      </c>
      <c r="Q728" s="99">
        <v>0</v>
      </c>
      <c r="R728" s="99">
        <v>0</v>
      </c>
      <c r="S728" s="99">
        <v>0</v>
      </c>
      <c r="T728" s="99">
        <v>0</v>
      </c>
      <c r="U728" s="99">
        <v>0</v>
      </c>
      <c r="V728" s="99">
        <v>0</v>
      </c>
      <c r="W728" s="100">
        <f t="shared" si="400"/>
        <v>34752</v>
      </c>
      <c r="X728" s="113"/>
      <c r="Y728" s="113"/>
      <c r="Z728" s="113"/>
      <c r="AA728" s="113"/>
      <c r="AB728" s="113"/>
      <c r="AC728" s="113"/>
      <c r="AD728" s="113"/>
      <c r="AE728" s="113"/>
      <c r="AF728" s="113"/>
      <c r="AG728" s="113"/>
      <c r="AH728" s="113"/>
      <c r="AI728" s="113"/>
    </row>
    <row r="729" spans="2:35" s="41" customFormat="1" ht="12" hidden="1" customHeight="1" x14ac:dyDescent="0.2">
      <c r="B729" s="96" t="s">
        <v>1127</v>
      </c>
      <c r="C729" s="97" t="s">
        <v>1128</v>
      </c>
      <c r="D729" s="98"/>
      <c r="E729" s="99">
        <v>0</v>
      </c>
      <c r="F729" s="99">
        <f t="shared" si="358"/>
        <v>400000</v>
      </c>
      <c r="G729" s="99">
        <f t="shared" si="359"/>
        <v>400000</v>
      </c>
      <c r="H729" s="99">
        <f t="shared" ref="H729:L729" si="401">SUM(H730:H732)</f>
        <v>0</v>
      </c>
      <c r="I729" s="99">
        <f t="shared" si="401"/>
        <v>0</v>
      </c>
      <c r="J729" s="99">
        <f t="shared" si="401"/>
        <v>0</v>
      </c>
      <c r="K729" s="99">
        <f t="shared" si="401"/>
        <v>0</v>
      </c>
      <c r="L729" s="99">
        <f t="shared" si="401"/>
        <v>0</v>
      </c>
      <c r="M729" s="99">
        <f>SUM(M730:M732)</f>
        <v>400000</v>
      </c>
      <c r="N729" s="99">
        <f t="shared" ref="N729:W729" si="402">SUM(N730:N732)</f>
        <v>0</v>
      </c>
      <c r="O729" s="99">
        <f t="shared" si="402"/>
        <v>0</v>
      </c>
      <c r="P729" s="99">
        <f t="shared" si="402"/>
        <v>0</v>
      </c>
      <c r="Q729" s="99">
        <f t="shared" si="402"/>
        <v>0</v>
      </c>
      <c r="R729" s="99">
        <f t="shared" si="402"/>
        <v>0</v>
      </c>
      <c r="S729" s="99">
        <f t="shared" si="402"/>
        <v>0</v>
      </c>
      <c r="T729" s="99">
        <f t="shared" si="402"/>
        <v>0</v>
      </c>
      <c r="U729" s="99">
        <f t="shared" si="402"/>
        <v>0</v>
      </c>
      <c r="V729" s="99">
        <f t="shared" si="402"/>
        <v>0</v>
      </c>
      <c r="W729" s="145">
        <f t="shared" si="402"/>
        <v>400000</v>
      </c>
      <c r="X729" s="113"/>
      <c r="Y729" s="113"/>
      <c r="Z729" s="113"/>
      <c r="AA729" s="113"/>
      <c r="AB729" s="113"/>
      <c r="AC729" s="113"/>
      <c r="AD729" s="113"/>
      <c r="AE729" s="113"/>
      <c r="AF729" s="113"/>
      <c r="AG729" s="113"/>
      <c r="AH729" s="113"/>
      <c r="AI729" s="113"/>
    </row>
    <row r="730" spans="2:35" s="41" customFormat="1" ht="12" hidden="1" customHeight="1" x14ac:dyDescent="0.2">
      <c r="B730" s="111" t="s">
        <v>1129</v>
      </c>
      <c r="C730" s="109" t="s">
        <v>1074</v>
      </c>
      <c r="D730" s="98"/>
      <c r="E730" s="99">
        <v>54571.839999999997</v>
      </c>
      <c r="F730" s="99">
        <f t="shared" si="358"/>
        <v>33428.160000000003</v>
      </c>
      <c r="G730" s="99">
        <f t="shared" si="359"/>
        <v>88000</v>
      </c>
      <c r="H730" s="99">
        <v>0</v>
      </c>
      <c r="I730" s="99">
        <v>0</v>
      </c>
      <c r="J730" s="99">
        <v>0</v>
      </c>
      <c r="K730" s="99">
        <v>0</v>
      </c>
      <c r="L730" s="99">
        <v>0</v>
      </c>
      <c r="M730" s="99">
        <v>88000</v>
      </c>
      <c r="N730" s="99">
        <v>0</v>
      </c>
      <c r="O730" s="99">
        <v>0</v>
      </c>
      <c r="P730" s="99">
        <v>0</v>
      </c>
      <c r="Q730" s="99">
        <v>0</v>
      </c>
      <c r="R730" s="99">
        <v>0</v>
      </c>
      <c r="S730" s="99">
        <v>0</v>
      </c>
      <c r="T730" s="99">
        <v>0</v>
      </c>
      <c r="U730" s="99">
        <v>0</v>
      </c>
      <c r="V730" s="99">
        <v>0</v>
      </c>
      <c r="W730" s="100">
        <f t="shared" ref="W730:W732" si="403">SUM(H730:V730)</f>
        <v>88000</v>
      </c>
      <c r="X730" s="113"/>
      <c r="Y730" s="113"/>
      <c r="Z730" s="113"/>
      <c r="AA730" s="113"/>
      <c r="AB730" s="113"/>
      <c r="AC730" s="113"/>
      <c r="AD730" s="113"/>
      <c r="AE730" s="113"/>
      <c r="AF730" s="113"/>
      <c r="AG730" s="113"/>
      <c r="AH730" s="113"/>
      <c r="AI730" s="113"/>
    </row>
    <row r="731" spans="2:35" s="41" customFormat="1" ht="12" hidden="1" customHeight="1" x14ac:dyDescent="0.2">
      <c r="B731" s="111" t="s">
        <v>1130</v>
      </c>
      <c r="C731" s="109" t="s">
        <v>1076</v>
      </c>
      <c r="D731" s="98"/>
      <c r="E731" s="99">
        <v>67740.45</v>
      </c>
      <c r="F731" s="99">
        <f t="shared" ref="F731:F794" si="404">+G731-E731</f>
        <v>228259.55</v>
      </c>
      <c r="G731" s="99">
        <f t="shared" ref="G731:G794" si="405">+W731</f>
        <v>296000</v>
      </c>
      <c r="H731" s="99">
        <v>0</v>
      </c>
      <c r="I731" s="99">
        <v>0</v>
      </c>
      <c r="J731" s="99">
        <v>0</v>
      </c>
      <c r="K731" s="99">
        <v>0</v>
      </c>
      <c r="L731" s="99">
        <v>0</v>
      </c>
      <c r="M731" s="99">
        <v>296000</v>
      </c>
      <c r="N731" s="99">
        <v>0</v>
      </c>
      <c r="O731" s="99">
        <v>0</v>
      </c>
      <c r="P731" s="99">
        <v>0</v>
      </c>
      <c r="Q731" s="99">
        <v>0</v>
      </c>
      <c r="R731" s="99">
        <v>0</v>
      </c>
      <c r="S731" s="99">
        <v>0</v>
      </c>
      <c r="T731" s="99">
        <v>0</v>
      </c>
      <c r="U731" s="99">
        <v>0</v>
      </c>
      <c r="V731" s="99">
        <v>0</v>
      </c>
      <c r="W731" s="100">
        <f t="shared" si="403"/>
        <v>296000</v>
      </c>
      <c r="X731" s="113"/>
      <c r="Y731" s="113"/>
      <c r="Z731" s="113"/>
      <c r="AA731" s="113"/>
      <c r="AB731" s="113"/>
      <c r="AC731" s="113"/>
      <c r="AD731" s="113"/>
      <c r="AE731" s="113"/>
      <c r="AF731" s="113"/>
      <c r="AG731" s="113"/>
      <c r="AH731" s="113"/>
      <c r="AI731" s="113"/>
    </row>
    <row r="732" spans="2:35" s="41" customFormat="1" ht="12" hidden="1" customHeight="1" x14ac:dyDescent="0.2">
      <c r="B732" s="111" t="s">
        <v>1131</v>
      </c>
      <c r="C732" s="109" t="s">
        <v>1078</v>
      </c>
      <c r="D732" s="98"/>
      <c r="E732" s="99">
        <v>19285.64</v>
      </c>
      <c r="F732" s="99">
        <f t="shared" si="404"/>
        <v>-3285.6399999999994</v>
      </c>
      <c r="G732" s="99">
        <f t="shared" si="405"/>
        <v>16000</v>
      </c>
      <c r="H732" s="99">
        <v>0</v>
      </c>
      <c r="I732" s="99">
        <v>0</v>
      </c>
      <c r="J732" s="99">
        <v>0</v>
      </c>
      <c r="K732" s="99">
        <v>0</v>
      </c>
      <c r="L732" s="99">
        <v>0</v>
      </c>
      <c r="M732" s="99">
        <v>16000</v>
      </c>
      <c r="N732" s="99">
        <v>0</v>
      </c>
      <c r="O732" s="99">
        <v>0</v>
      </c>
      <c r="P732" s="99">
        <v>0</v>
      </c>
      <c r="Q732" s="99">
        <v>0</v>
      </c>
      <c r="R732" s="99">
        <v>0</v>
      </c>
      <c r="S732" s="99">
        <v>0</v>
      </c>
      <c r="T732" s="99">
        <v>0</v>
      </c>
      <c r="U732" s="99">
        <v>0</v>
      </c>
      <c r="V732" s="99">
        <v>0</v>
      </c>
      <c r="W732" s="100">
        <f t="shared" si="403"/>
        <v>16000</v>
      </c>
      <c r="X732" s="113"/>
      <c r="Y732" s="113"/>
      <c r="Z732" s="113"/>
      <c r="AA732" s="113"/>
      <c r="AB732" s="113"/>
      <c r="AC732" s="113"/>
      <c r="AD732" s="113"/>
      <c r="AE732" s="113"/>
      <c r="AF732" s="113"/>
      <c r="AG732" s="113"/>
      <c r="AH732" s="113"/>
      <c r="AI732" s="113"/>
    </row>
    <row r="733" spans="2:35" s="41" customFormat="1" ht="12" hidden="1" customHeight="1" x14ac:dyDescent="0.2">
      <c r="B733" s="96" t="s">
        <v>1132</v>
      </c>
      <c r="C733" s="97" t="s">
        <v>1133</v>
      </c>
      <c r="D733" s="98"/>
      <c r="E733" s="99">
        <v>0</v>
      </c>
      <c r="F733" s="99">
        <f t="shared" si="404"/>
        <v>837835.08</v>
      </c>
      <c r="G733" s="99">
        <f t="shared" si="405"/>
        <v>837835.08</v>
      </c>
      <c r="H733" s="99">
        <f t="shared" ref="H733:L733" si="406">SUM(H734:H736)</f>
        <v>0</v>
      </c>
      <c r="I733" s="99">
        <f t="shared" si="406"/>
        <v>0</v>
      </c>
      <c r="J733" s="99">
        <f t="shared" si="406"/>
        <v>0</v>
      </c>
      <c r="K733" s="99">
        <f t="shared" si="406"/>
        <v>0</v>
      </c>
      <c r="L733" s="99">
        <f t="shared" si="406"/>
        <v>0</v>
      </c>
      <c r="M733" s="99">
        <f>SUM(M734:M736)</f>
        <v>837835.08</v>
      </c>
      <c r="N733" s="99">
        <f t="shared" ref="N733:W733" si="407">SUM(N734:N736)</f>
        <v>0</v>
      </c>
      <c r="O733" s="99">
        <f t="shared" si="407"/>
        <v>0</v>
      </c>
      <c r="P733" s="99">
        <f t="shared" si="407"/>
        <v>0</v>
      </c>
      <c r="Q733" s="99">
        <f t="shared" si="407"/>
        <v>0</v>
      </c>
      <c r="R733" s="99">
        <f t="shared" si="407"/>
        <v>0</v>
      </c>
      <c r="S733" s="99">
        <f t="shared" si="407"/>
        <v>0</v>
      </c>
      <c r="T733" s="99">
        <f t="shared" si="407"/>
        <v>0</v>
      </c>
      <c r="U733" s="99">
        <f t="shared" si="407"/>
        <v>0</v>
      </c>
      <c r="V733" s="99">
        <f t="shared" si="407"/>
        <v>0</v>
      </c>
      <c r="W733" s="145">
        <f t="shared" si="407"/>
        <v>837835.08</v>
      </c>
      <c r="X733" s="113"/>
      <c r="Y733" s="113"/>
      <c r="Z733" s="113"/>
      <c r="AA733" s="113"/>
      <c r="AB733" s="113"/>
      <c r="AC733" s="113"/>
      <c r="AD733" s="113"/>
      <c r="AE733" s="113"/>
      <c r="AF733" s="113"/>
      <c r="AG733" s="113"/>
      <c r="AH733" s="113"/>
      <c r="AI733" s="113"/>
    </row>
    <row r="734" spans="2:35" s="41" customFormat="1" ht="12" hidden="1" customHeight="1" x14ac:dyDescent="0.2">
      <c r="B734" s="111" t="s">
        <v>1134</v>
      </c>
      <c r="C734" s="109" t="s">
        <v>1074</v>
      </c>
      <c r="D734" s="98"/>
      <c r="E734" s="99">
        <v>54571.839999999997</v>
      </c>
      <c r="F734" s="99">
        <f t="shared" si="404"/>
        <v>129751.88</v>
      </c>
      <c r="G734" s="99">
        <f t="shared" si="405"/>
        <v>184323.72</v>
      </c>
      <c r="H734" s="99">
        <v>0</v>
      </c>
      <c r="I734" s="99">
        <v>0</v>
      </c>
      <c r="J734" s="99">
        <v>0</v>
      </c>
      <c r="K734" s="99">
        <v>0</v>
      </c>
      <c r="L734" s="99">
        <v>0</v>
      </c>
      <c r="M734" s="99">
        <v>184323.72</v>
      </c>
      <c r="N734" s="99">
        <v>0</v>
      </c>
      <c r="O734" s="99">
        <v>0</v>
      </c>
      <c r="P734" s="99">
        <v>0</v>
      </c>
      <c r="Q734" s="99">
        <v>0</v>
      </c>
      <c r="R734" s="99">
        <v>0</v>
      </c>
      <c r="S734" s="99">
        <v>0</v>
      </c>
      <c r="T734" s="99">
        <v>0</v>
      </c>
      <c r="U734" s="99">
        <v>0</v>
      </c>
      <c r="V734" s="99">
        <v>0</v>
      </c>
      <c r="W734" s="100">
        <f t="shared" ref="W734:W736" si="408">SUM(H734:V734)</f>
        <v>184323.72</v>
      </c>
      <c r="X734" s="113"/>
      <c r="Y734" s="113"/>
      <c r="Z734" s="113"/>
      <c r="AA734" s="113"/>
      <c r="AB734" s="113"/>
      <c r="AC734" s="113"/>
      <c r="AD734" s="113"/>
      <c r="AE734" s="113"/>
      <c r="AF734" s="113"/>
      <c r="AG734" s="113"/>
      <c r="AH734" s="113"/>
      <c r="AI734" s="113"/>
    </row>
    <row r="735" spans="2:35" s="41" customFormat="1" ht="12" hidden="1" customHeight="1" x14ac:dyDescent="0.2">
      <c r="B735" s="111" t="s">
        <v>1135</v>
      </c>
      <c r="C735" s="109" t="s">
        <v>1076</v>
      </c>
      <c r="D735" s="98"/>
      <c r="E735" s="99">
        <v>67740.45</v>
      </c>
      <c r="F735" s="99">
        <f t="shared" si="404"/>
        <v>552257.51</v>
      </c>
      <c r="G735" s="99">
        <f t="shared" si="405"/>
        <v>619997.96</v>
      </c>
      <c r="H735" s="99">
        <v>0</v>
      </c>
      <c r="I735" s="99">
        <v>0</v>
      </c>
      <c r="J735" s="99">
        <v>0</v>
      </c>
      <c r="K735" s="99">
        <v>0</v>
      </c>
      <c r="L735" s="99">
        <v>0</v>
      </c>
      <c r="M735" s="99">
        <v>619997.96</v>
      </c>
      <c r="N735" s="99">
        <v>0</v>
      </c>
      <c r="O735" s="99">
        <v>0</v>
      </c>
      <c r="P735" s="99">
        <v>0</v>
      </c>
      <c r="Q735" s="99">
        <v>0</v>
      </c>
      <c r="R735" s="99">
        <v>0</v>
      </c>
      <c r="S735" s="99">
        <v>0</v>
      </c>
      <c r="T735" s="99">
        <v>0</v>
      </c>
      <c r="U735" s="99">
        <v>0</v>
      </c>
      <c r="V735" s="99">
        <v>0</v>
      </c>
      <c r="W735" s="100">
        <f t="shared" si="408"/>
        <v>619997.96</v>
      </c>
      <c r="X735" s="113"/>
      <c r="Y735" s="113"/>
      <c r="Z735" s="113"/>
      <c r="AA735" s="113"/>
      <c r="AB735" s="113"/>
      <c r="AC735" s="113"/>
      <c r="AD735" s="113"/>
      <c r="AE735" s="113"/>
      <c r="AF735" s="113"/>
      <c r="AG735" s="113"/>
      <c r="AH735" s="113"/>
      <c r="AI735" s="113"/>
    </row>
    <row r="736" spans="2:35" s="41" customFormat="1" ht="12" hidden="1" customHeight="1" x14ac:dyDescent="0.2">
      <c r="B736" s="111" t="s">
        <v>1136</v>
      </c>
      <c r="C736" s="109" t="s">
        <v>1078</v>
      </c>
      <c r="D736" s="98"/>
      <c r="E736" s="99">
        <v>19285.64</v>
      </c>
      <c r="F736" s="99">
        <f t="shared" si="404"/>
        <v>14227.760000000002</v>
      </c>
      <c r="G736" s="99">
        <f t="shared" si="405"/>
        <v>33513.4</v>
      </c>
      <c r="H736" s="99">
        <v>0</v>
      </c>
      <c r="I736" s="99">
        <v>0</v>
      </c>
      <c r="J736" s="99">
        <v>0</v>
      </c>
      <c r="K736" s="99">
        <v>0</v>
      </c>
      <c r="L736" s="99">
        <v>0</v>
      </c>
      <c r="M736" s="99">
        <v>33513.4</v>
      </c>
      <c r="N736" s="99">
        <v>0</v>
      </c>
      <c r="O736" s="99">
        <v>0</v>
      </c>
      <c r="P736" s="99">
        <v>0</v>
      </c>
      <c r="Q736" s="99">
        <v>0</v>
      </c>
      <c r="R736" s="99">
        <v>0</v>
      </c>
      <c r="S736" s="99">
        <v>0</v>
      </c>
      <c r="T736" s="99">
        <v>0</v>
      </c>
      <c r="U736" s="99">
        <v>0</v>
      </c>
      <c r="V736" s="99">
        <v>0</v>
      </c>
      <c r="W736" s="100">
        <f t="shared" si="408"/>
        <v>33513.4</v>
      </c>
      <c r="X736" s="113"/>
      <c r="Y736" s="113"/>
      <c r="Z736" s="113"/>
      <c r="AA736" s="113"/>
      <c r="AB736" s="113"/>
      <c r="AC736" s="113"/>
      <c r="AD736" s="113"/>
      <c r="AE736" s="113"/>
      <c r="AF736" s="113"/>
      <c r="AG736" s="113"/>
      <c r="AH736" s="113"/>
      <c r="AI736" s="113"/>
    </row>
    <row r="737" spans="2:35" s="41" customFormat="1" ht="12" hidden="1" customHeight="1" x14ac:dyDescent="0.2">
      <c r="B737" s="96" t="s">
        <v>1137</v>
      </c>
      <c r="C737" s="97" t="s">
        <v>1138</v>
      </c>
      <c r="D737" s="98"/>
      <c r="E737" s="99">
        <v>0</v>
      </c>
      <c r="F737" s="99">
        <f t="shared" si="404"/>
        <v>450000</v>
      </c>
      <c r="G737" s="99">
        <f t="shared" si="405"/>
        <v>450000</v>
      </c>
      <c r="H737" s="99">
        <f t="shared" ref="H737:L737" si="409">SUM(H738:H740)</f>
        <v>0</v>
      </c>
      <c r="I737" s="99">
        <f t="shared" si="409"/>
        <v>0</v>
      </c>
      <c r="J737" s="99">
        <f t="shared" si="409"/>
        <v>0</v>
      </c>
      <c r="K737" s="99">
        <f t="shared" si="409"/>
        <v>0</v>
      </c>
      <c r="L737" s="99">
        <f t="shared" si="409"/>
        <v>0</v>
      </c>
      <c r="M737" s="99">
        <f>SUM(M738:M740)</f>
        <v>450000</v>
      </c>
      <c r="N737" s="99">
        <f t="shared" ref="N737:W737" si="410">SUM(N738:N740)</f>
        <v>0</v>
      </c>
      <c r="O737" s="99">
        <f t="shared" si="410"/>
        <v>0</v>
      </c>
      <c r="P737" s="99">
        <f t="shared" si="410"/>
        <v>0</v>
      </c>
      <c r="Q737" s="99">
        <f t="shared" si="410"/>
        <v>0</v>
      </c>
      <c r="R737" s="99">
        <f t="shared" si="410"/>
        <v>0</v>
      </c>
      <c r="S737" s="99">
        <f t="shared" si="410"/>
        <v>0</v>
      </c>
      <c r="T737" s="99">
        <f t="shared" si="410"/>
        <v>0</v>
      </c>
      <c r="U737" s="99">
        <f t="shared" si="410"/>
        <v>0</v>
      </c>
      <c r="V737" s="99">
        <f t="shared" si="410"/>
        <v>0</v>
      </c>
      <c r="W737" s="145">
        <f t="shared" si="410"/>
        <v>450000</v>
      </c>
      <c r="X737" s="113"/>
      <c r="Y737" s="113"/>
      <c r="Z737" s="113"/>
      <c r="AA737" s="113"/>
      <c r="AB737" s="113"/>
      <c r="AC737" s="113"/>
      <c r="AD737" s="113"/>
      <c r="AE737" s="113"/>
      <c r="AF737" s="113"/>
      <c r="AG737" s="113"/>
      <c r="AH737" s="113"/>
      <c r="AI737" s="113"/>
    </row>
    <row r="738" spans="2:35" s="41" customFormat="1" ht="12" hidden="1" customHeight="1" x14ac:dyDescent="0.2">
      <c r="B738" s="111" t="s">
        <v>1139</v>
      </c>
      <c r="C738" s="109" t="s">
        <v>1074</v>
      </c>
      <c r="D738" s="98"/>
      <c r="E738" s="99">
        <v>54571.839999999997</v>
      </c>
      <c r="F738" s="99">
        <f t="shared" si="404"/>
        <v>44428.160000000003</v>
      </c>
      <c r="G738" s="99">
        <f t="shared" si="405"/>
        <v>99000</v>
      </c>
      <c r="H738" s="99">
        <v>0</v>
      </c>
      <c r="I738" s="99">
        <v>0</v>
      </c>
      <c r="J738" s="99">
        <v>0</v>
      </c>
      <c r="K738" s="99">
        <v>0</v>
      </c>
      <c r="L738" s="99">
        <v>0</v>
      </c>
      <c r="M738" s="99">
        <v>99000</v>
      </c>
      <c r="N738" s="99">
        <v>0</v>
      </c>
      <c r="O738" s="99">
        <v>0</v>
      </c>
      <c r="P738" s="99">
        <v>0</v>
      </c>
      <c r="Q738" s="99">
        <v>0</v>
      </c>
      <c r="R738" s="99">
        <v>0</v>
      </c>
      <c r="S738" s="99">
        <v>0</v>
      </c>
      <c r="T738" s="99">
        <v>0</v>
      </c>
      <c r="U738" s="99">
        <v>0</v>
      </c>
      <c r="V738" s="99">
        <v>0</v>
      </c>
      <c r="W738" s="100">
        <f t="shared" ref="W738:W740" si="411">SUM(H738:V738)</f>
        <v>99000</v>
      </c>
      <c r="X738" s="113"/>
      <c r="Y738" s="113"/>
      <c r="Z738" s="113"/>
      <c r="AA738" s="113"/>
      <c r="AB738" s="113"/>
      <c r="AC738" s="113"/>
      <c r="AD738" s="113"/>
      <c r="AE738" s="113"/>
      <c r="AF738" s="113"/>
      <c r="AG738" s="113"/>
      <c r="AH738" s="113"/>
      <c r="AI738" s="113"/>
    </row>
    <row r="739" spans="2:35" s="41" customFormat="1" ht="12" hidden="1" customHeight="1" x14ac:dyDescent="0.2">
      <c r="B739" s="111" t="s">
        <v>1140</v>
      </c>
      <c r="C739" s="109" t="s">
        <v>1076</v>
      </c>
      <c r="D739" s="98"/>
      <c r="E739" s="99">
        <v>67740.45</v>
      </c>
      <c r="F739" s="99">
        <f t="shared" si="404"/>
        <v>265259.55</v>
      </c>
      <c r="G739" s="99">
        <f t="shared" si="405"/>
        <v>333000</v>
      </c>
      <c r="H739" s="99">
        <v>0</v>
      </c>
      <c r="I739" s="99">
        <v>0</v>
      </c>
      <c r="J739" s="99">
        <v>0</v>
      </c>
      <c r="K739" s="99">
        <v>0</v>
      </c>
      <c r="L739" s="99">
        <v>0</v>
      </c>
      <c r="M739" s="99">
        <v>333000</v>
      </c>
      <c r="N739" s="99">
        <v>0</v>
      </c>
      <c r="O739" s="99">
        <v>0</v>
      </c>
      <c r="P739" s="99">
        <v>0</v>
      </c>
      <c r="Q739" s="99">
        <v>0</v>
      </c>
      <c r="R739" s="99">
        <v>0</v>
      </c>
      <c r="S739" s="99">
        <v>0</v>
      </c>
      <c r="T739" s="99">
        <v>0</v>
      </c>
      <c r="U739" s="99">
        <v>0</v>
      </c>
      <c r="V739" s="99">
        <v>0</v>
      </c>
      <c r="W739" s="100">
        <f t="shared" si="411"/>
        <v>333000</v>
      </c>
      <c r="X739" s="113"/>
      <c r="Y739" s="113"/>
      <c r="Z739" s="113"/>
      <c r="AA739" s="113"/>
      <c r="AB739" s="113"/>
      <c r="AC739" s="113"/>
      <c r="AD739" s="113"/>
      <c r="AE739" s="113"/>
      <c r="AF739" s="113"/>
      <c r="AG739" s="113"/>
      <c r="AH739" s="113"/>
      <c r="AI739" s="113"/>
    </row>
    <row r="740" spans="2:35" s="41" customFormat="1" ht="12" hidden="1" customHeight="1" x14ac:dyDescent="0.2">
      <c r="B740" s="111" t="s">
        <v>1141</v>
      </c>
      <c r="C740" s="109" t="s">
        <v>1078</v>
      </c>
      <c r="D740" s="98"/>
      <c r="E740" s="99">
        <v>19285.64</v>
      </c>
      <c r="F740" s="99">
        <f t="shared" si="404"/>
        <v>-1285.6399999999994</v>
      </c>
      <c r="G740" s="99">
        <f t="shared" si="405"/>
        <v>18000</v>
      </c>
      <c r="H740" s="99">
        <v>0</v>
      </c>
      <c r="I740" s="99">
        <v>0</v>
      </c>
      <c r="J740" s="99">
        <v>0</v>
      </c>
      <c r="K740" s="99">
        <v>0</v>
      </c>
      <c r="L740" s="99">
        <v>0</v>
      </c>
      <c r="M740" s="99">
        <v>18000</v>
      </c>
      <c r="N740" s="99">
        <v>0</v>
      </c>
      <c r="O740" s="99">
        <v>0</v>
      </c>
      <c r="P740" s="99">
        <v>0</v>
      </c>
      <c r="Q740" s="99">
        <v>0</v>
      </c>
      <c r="R740" s="99">
        <v>0</v>
      </c>
      <c r="S740" s="99">
        <v>0</v>
      </c>
      <c r="T740" s="99">
        <v>0</v>
      </c>
      <c r="U740" s="99">
        <v>0</v>
      </c>
      <c r="V740" s="99">
        <v>0</v>
      </c>
      <c r="W740" s="100">
        <f t="shared" si="411"/>
        <v>18000</v>
      </c>
      <c r="X740" s="113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</row>
    <row r="741" spans="2:35" s="41" customFormat="1" ht="33.75" hidden="1" x14ac:dyDescent="0.2">
      <c r="B741" s="96" t="s">
        <v>1142</v>
      </c>
      <c r="C741" s="97" t="s">
        <v>1143</v>
      </c>
      <c r="D741" s="98"/>
      <c r="E741" s="99">
        <v>0</v>
      </c>
      <c r="F741" s="99">
        <f t="shared" si="404"/>
        <v>800000</v>
      </c>
      <c r="G741" s="99">
        <f t="shared" si="405"/>
        <v>800000</v>
      </c>
      <c r="H741" s="99">
        <f t="shared" ref="H741:L741" si="412">SUM(H742:H744)</f>
        <v>0</v>
      </c>
      <c r="I741" s="99">
        <f t="shared" si="412"/>
        <v>0</v>
      </c>
      <c r="J741" s="99">
        <f t="shared" si="412"/>
        <v>0</v>
      </c>
      <c r="K741" s="99">
        <f t="shared" si="412"/>
        <v>0</v>
      </c>
      <c r="L741" s="99">
        <f t="shared" si="412"/>
        <v>0</v>
      </c>
      <c r="M741" s="99">
        <f>SUM(M742:M744)</f>
        <v>800000</v>
      </c>
      <c r="N741" s="99">
        <f t="shared" ref="N741:W741" si="413">SUM(N742:N744)</f>
        <v>0</v>
      </c>
      <c r="O741" s="99">
        <f t="shared" si="413"/>
        <v>0</v>
      </c>
      <c r="P741" s="99">
        <f t="shared" si="413"/>
        <v>0</v>
      </c>
      <c r="Q741" s="99">
        <f t="shared" si="413"/>
        <v>0</v>
      </c>
      <c r="R741" s="99">
        <f t="shared" si="413"/>
        <v>0</v>
      </c>
      <c r="S741" s="99">
        <f t="shared" si="413"/>
        <v>0</v>
      </c>
      <c r="T741" s="99">
        <f t="shared" si="413"/>
        <v>0</v>
      </c>
      <c r="U741" s="99">
        <f t="shared" si="413"/>
        <v>0</v>
      </c>
      <c r="V741" s="99">
        <f t="shared" si="413"/>
        <v>0</v>
      </c>
      <c r="W741" s="145">
        <f t="shared" si="413"/>
        <v>800000</v>
      </c>
      <c r="X741" s="113"/>
      <c r="Y741" s="113"/>
      <c r="Z741" s="113"/>
      <c r="AA741" s="113"/>
      <c r="AB741" s="113"/>
      <c r="AC741" s="113"/>
      <c r="AD741" s="113"/>
      <c r="AE741" s="113"/>
      <c r="AF741" s="113"/>
      <c r="AG741" s="113"/>
      <c r="AH741" s="113"/>
      <c r="AI741" s="113"/>
    </row>
    <row r="742" spans="2:35" s="41" customFormat="1" ht="12" hidden="1" customHeight="1" x14ac:dyDescent="0.2">
      <c r="B742" s="111" t="s">
        <v>1144</v>
      </c>
      <c r="C742" s="109" t="s">
        <v>1074</v>
      </c>
      <c r="D742" s="98"/>
      <c r="E742" s="99">
        <v>54571.839999999997</v>
      </c>
      <c r="F742" s="99">
        <f t="shared" si="404"/>
        <v>121428.16</v>
      </c>
      <c r="G742" s="99">
        <f t="shared" si="405"/>
        <v>176000</v>
      </c>
      <c r="H742" s="99">
        <v>0</v>
      </c>
      <c r="I742" s="99">
        <v>0</v>
      </c>
      <c r="J742" s="99">
        <v>0</v>
      </c>
      <c r="K742" s="99">
        <v>0</v>
      </c>
      <c r="L742" s="99">
        <v>0</v>
      </c>
      <c r="M742" s="99">
        <v>176000</v>
      </c>
      <c r="N742" s="99">
        <v>0</v>
      </c>
      <c r="O742" s="99">
        <v>0</v>
      </c>
      <c r="P742" s="99">
        <v>0</v>
      </c>
      <c r="Q742" s="99">
        <v>0</v>
      </c>
      <c r="R742" s="99">
        <v>0</v>
      </c>
      <c r="S742" s="99">
        <v>0</v>
      </c>
      <c r="T742" s="99">
        <v>0</v>
      </c>
      <c r="U742" s="99">
        <v>0</v>
      </c>
      <c r="V742" s="99">
        <v>0</v>
      </c>
      <c r="W742" s="100">
        <f t="shared" ref="W742:W744" si="414">SUM(H742:V742)</f>
        <v>176000</v>
      </c>
      <c r="X742" s="113"/>
      <c r="Y742" s="113"/>
      <c r="Z742" s="113"/>
      <c r="AA742" s="113"/>
      <c r="AB742" s="113"/>
      <c r="AC742" s="113"/>
      <c r="AD742" s="113"/>
      <c r="AE742" s="113"/>
      <c r="AF742" s="113"/>
      <c r="AG742" s="113"/>
      <c r="AH742" s="113"/>
      <c r="AI742" s="113"/>
    </row>
    <row r="743" spans="2:35" s="41" customFormat="1" ht="12" hidden="1" customHeight="1" x14ac:dyDescent="0.2">
      <c r="B743" s="111" t="s">
        <v>1145</v>
      </c>
      <c r="C743" s="109" t="s">
        <v>1076</v>
      </c>
      <c r="D743" s="98"/>
      <c r="E743" s="99">
        <v>67740.45</v>
      </c>
      <c r="F743" s="99">
        <f t="shared" si="404"/>
        <v>524259.55</v>
      </c>
      <c r="G743" s="99">
        <f t="shared" si="405"/>
        <v>592000</v>
      </c>
      <c r="H743" s="99">
        <v>0</v>
      </c>
      <c r="I743" s="99">
        <v>0</v>
      </c>
      <c r="J743" s="99">
        <v>0</v>
      </c>
      <c r="K743" s="99">
        <v>0</v>
      </c>
      <c r="L743" s="99">
        <v>0</v>
      </c>
      <c r="M743" s="99">
        <v>592000</v>
      </c>
      <c r="N743" s="99">
        <v>0</v>
      </c>
      <c r="O743" s="99">
        <v>0</v>
      </c>
      <c r="P743" s="99">
        <v>0</v>
      </c>
      <c r="Q743" s="99">
        <v>0</v>
      </c>
      <c r="R743" s="99">
        <v>0</v>
      </c>
      <c r="S743" s="99">
        <v>0</v>
      </c>
      <c r="T743" s="99">
        <v>0</v>
      </c>
      <c r="U743" s="99">
        <v>0</v>
      </c>
      <c r="V743" s="99">
        <v>0</v>
      </c>
      <c r="W743" s="100">
        <f t="shared" si="414"/>
        <v>592000</v>
      </c>
      <c r="X743" s="113"/>
      <c r="Y743" s="113"/>
      <c r="Z743" s="113"/>
      <c r="AA743" s="113"/>
      <c r="AB743" s="113"/>
      <c r="AC743" s="113"/>
      <c r="AD743" s="113"/>
      <c r="AE743" s="113"/>
      <c r="AF743" s="113"/>
      <c r="AG743" s="113"/>
      <c r="AH743" s="113"/>
      <c r="AI743" s="113"/>
    </row>
    <row r="744" spans="2:35" s="41" customFormat="1" ht="12" hidden="1" customHeight="1" x14ac:dyDescent="0.2">
      <c r="B744" s="111" t="s">
        <v>1146</v>
      </c>
      <c r="C744" s="109" t="s">
        <v>1078</v>
      </c>
      <c r="D744" s="98"/>
      <c r="E744" s="99">
        <v>19285.64</v>
      </c>
      <c r="F744" s="99">
        <f t="shared" si="404"/>
        <v>12714.36</v>
      </c>
      <c r="G744" s="99">
        <f t="shared" si="405"/>
        <v>32000</v>
      </c>
      <c r="H744" s="99">
        <v>0</v>
      </c>
      <c r="I744" s="99">
        <v>0</v>
      </c>
      <c r="J744" s="99">
        <v>0</v>
      </c>
      <c r="K744" s="99">
        <v>0</v>
      </c>
      <c r="L744" s="99">
        <v>0</v>
      </c>
      <c r="M744" s="99">
        <v>32000</v>
      </c>
      <c r="N744" s="99">
        <v>0</v>
      </c>
      <c r="O744" s="99">
        <v>0</v>
      </c>
      <c r="P744" s="99">
        <v>0</v>
      </c>
      <c r="Q744" s="99">
        <v>0</v>
      </c>
      <c r="R744" s="99">
        <v>0</v>
      </c>
      <c r="S744" s="99">
        <v>0</v>
      </c>
      <c r="T744" s="99">
        <v>0</v>
      </c>
      <c r="U744" s="99">
        <v>0</v>
      </c>
      <c r="V744" s="99">
        <v>0</v>
      </c>
      <c r="W744" s="100">
        <f t="shared" si="414"/>
        <v>32000</v>
      </c>
      <c r="X744" s="113"/>
      <c r="Y744" s="113"/>
      <c r="Z744" s="113"/>
      <c r="AA744" s="113"/>
      <c r="AB744" s="113"/>
      <c r="AC744" s="113"/>
      <c r="AD744" s="113"/>
      <c r="AE744" s="113"/>
      <c r="AF744" s="113"/>
      <c r="AG744" s="113"/>
      <c r="AH744" s="113"/>
      <c r="AI744" s="113"/>
    </row>
    <row r="745" spans="2:35" s="41" customFormat="1" ht="12" hidden="1" customHeight="1" x14ac:dyDescent="0.2">
      <c r="B745" s="96" t="s">
        <v>1147</v>
      </c>
      <c r="C745" s="97" t="s">
        <v>1148</v>
      </c>
      <c r="D745" s="98"/>
      <c r="E745" s="99">
        <v>0</v>
      </c>
      <c r="F745" s="99">
        <f t="shared" si="404"/>
        <v>400000</v>
      </c>
      <c r="G745" s="99">
        <f t="shared" si="405"/>
        <v>400000</v>
      </c>
      <c r="H745" s="99">
        <f t="shared" ref="H745:L745" si="415">SUM(H746:H748)</f>
        <v>0</v>
      </c>
      <c r="I745" s="99">
        <f t="shared" si="415"/>
        <v>0</v>
      </c>
      <c r="J745" s="99">
        <f t="shared" si="415"/>
        <v>0</v>
      </c>
      <c r="K745" s="99">
        <f t="shared" si="415"/>
        <v>0</v>
      </c>
      <c r="L745" s="99">
        <f t="shared" si="415"/>
        <v>0</v>
      </c>
      <c r="M745" s="99">
        <f>SUM(M746:M748)</f>
        <v>400000</v>
      </c>
      <c r="N745" s="99">
        <f t="shared" ref="N745:W745" si="416">SUM(N746:N748)</f>
        <v>0</v>
      </c>
      <c r="O745" s="99">
        <f t="shared" si="416"/>
        <v>0</v>
      </c>
      <c r="P745" s="99">
        <f t="shared" si="416"/>
        <v>0</v>
      </c>
      <c r="Q745" s="99">
        <f t="shared" si="416"/>
        <v>0</v>
      </c>
      <c r="R745" s="99">
        <f t="shared" si="416"/>
        <v>0</v>
      </c>
      <c r="S745" s="99">
        <f t="shared" si="416"/>
        <v>0</v>
      </c>
      <c r="T745" s="99">
        <f t="shared" si="416"/>
        <v>0</v>
      </c>
      <c r="U745" s="99">
        <f t="shared" si="416"/>
        <v>0</v>
      </c>
      <c r="V745" s="99">
        <f t="shared" si="416"/>
        <v>0</v>
      </c>
      <c r="W745" s="145">
        <f t="shared" si="416"/>
        <v>400000</v>
      </c>
      <c r="X745" s="113"/>
      <c r="Y745" s="113"/>
      <c r="Z745" s="113"/>
      <c r="AA745" s="113"/>
      <c r="AB745" s="113"/>
      <c r="AC745" s="113"/>
      <c r="AD745" s="113"/>
      <c r="AE745" s="113"/>
      <c r="AF745" s="113"/>
      <c r="AG745" s="113"/>
      <c r="AH745" s="113"/>
      <c r="AI745" s="113"/>
    </row>
    <row r="746" spans="2:35" s="41" customFormat="1" ht="12" hidden="1" customHeight="1" x14ac:dyDescent="0.2">
      <c r="B746" s="111" t="s">
        <v>1149</v>
      </c>
      <c r="C746" s="109" t="s">
        <v>1074</v>
      </c>
      <c r="D746" s="98"/>
      <c r="E746" s="99">
        <v>54571.839999999997</v>
      </c>
      <c r="F746" s="99">
        <f t="shared" si="404"/>
        <v>33428.160000000003</v>
      </c>
      <c r="G746" s="99">
        <f t="shared" si="405"/>
        <v>88000</v>
      </c>
      <c r="H746" s="99">
        <v>0</v>
      </c>
      <c r="I746" s="99">
        <v>0</v>
      </c>
      <c r="J746" s="99">
        <v>0</v>
      </c>
      <c r="K746" s="99">
        <v>0</v>
      </c>
      <c r="L746" s="99">
        <v>0</v>
      </c>
      <c r="M746" s="99">
        <v>88000</v>
      </c>
      <c r="N746" s="99">
        <v>0</v>
      </c>
      <c r="O746" s="99">
        <v>0</v>
      </c>
      <c r="P746" s="99">
        <v>0</v>
      </c>
      <c r="Q746" s="99">
        <v>0</v>
      </c>
      <c r="R746" s="99">
        <v>0</v>
      </c>
      <c r="S746" s="99">
        <v>0</v>
      </c>
      <c r="T746" s="99">
        <v>0</v>
      </c>
      <c r="U746" s="99">
        <v>0</v>
      </c>
      <c r="V746" s="99">
        <v>0</v>
      </c>
      <c r="W746" s="100">
        <f t="shared" ref="W746:W748" si="417">SUM(H746:V746)</f>
        <v>88000</v>
      </c>
      <c r="X746" s="113"/>
      <c r="Y746" s="113"/>
      <c r="Z746" s="113"/>
      <c r="AA746" s="113"/>
      <c r="AB746" s="113"/>
      <c r="AC746" s="113"/>
      <c r="AD746" s="113"/>
      <c r="AE746" s="113"/>
      <c r="AF746" s="113"/>
      <c r="AG746" s="113"/>
      <c r="AH746" s="113"/>
      <c r="AI746" s="113"/>
    </row>
    <row r="747" spans="2:35" s="41" customFormat="1" ht="12" hidden="1" customHeight="1" x14ac:dyDescent="0.2">
      <c r="B747" s="111" t="s">
        <v>1150</v>
      </c>
      <c r="C747" s="109" t="s">
        <v>1076</v>
      </c>
      <c r="D747" s="98"/>
      <c r="E747" s="99">
        <v>67740.45</v>
      </c>
      <c r="F747" s="99">
        <f t="shared" si="404"/>
        <v>228259.55</v>
      </c>
      <c r="G747" s="99">
        <f t="shared" si="405"/>
        <v>296000</v>
      </c>
      <c r="H747" s="99">
        <v>0</v>
      </c>
      <c r="I747" s="99">
        <v>0</v>
      </c>
      <c r="J747" s="99">
        <v>0</v>
      </c>
      <c r="K747" s="99">
        <v>0</v>
      </c>
      <c r="L747" s="99">
        <v>0</v>
      </c>
      <c r="M747" s="99">
        <v>296000</v>
      </c>
      <c r="N747" s="99">
        <v>0</v>
      </c>
      <c r="O747" s="99">
        <v>0</v>
      </c>
      <c r="P747" s="99">
        <v>0</v>
      </c>
      <c r="Q747" s="99">
        <v>0</v>
      </c>
      <c r="R747" s="99">
        <v>0</v>
      </c>
      <c r="S747" s="99">
        <v>0</v>
      </c>
      <c r="T747" s="99">
        <v>0</v>
      </c>
      <c r="U747" s="99">
        <v>0</v>
      </c>
      <c r="V747" s="99">
        <v>0</v>
      </c>
      <c r="W747" s="100">
        <f t="shared" si="417"/>
        <v>296000</v>
      </c>
      <c r="X747" s="113"/>
      <c r="Y747" s="113"/>
      <c r="Z747" s="113"/>
      <c r="AA747" s="113"/>
      <c r="AB747" s="113"/>
      <c r="AC747" s="113"/>
      <c r="AD747" s="113"/>
      <c r="AE747" s="113"/>
      <c r="AF747" s="113"/>
      <c r="AG747" s="113"/>
      <c r="AH747" s="113"/>
      <c r="AI747" s="113"/>
    </row>
    <row r="748" spans="2:35" s="41" customFormat="1" ht="12" hidden="1" customHeight="1" x14ac:dyDescent="0.2">
      <c r="B748" s="111" t="s">
        <v>1151</v>
      </c>
      <c r="C748" s="109" t="s">
        <v>1078</v>
      </c>
      <c r="D748" s="98"/>
      <c r="E748" s="99">
        <v>19285.64</v>
      </c>
      <c r="F748" s="99">
        <f t="shared" si="404"/>
        <v>-3285.6399999999994</v>
      </c>
      <c r="G748" s="99">
        <f t="shared" si="405"/>
        <v>16000</v>
      </c>
      <c r="H748" s="99">
        <v>0</v>
      </c>
      <c r="I748" s="99">
        <v>0</v>
      </c>
      <c r="J748" s="99">
        <v>0</v>
      </c>
      <c r="K748" s="99">
        <v>0</v>
      </c>
      <c r="L748" s="99">
        <v>0</v>
      </c>
      <c r="M748" s="99">
        <v>16000</v>
      </c>
      <c r="N748" s="99">
        <v>0</v>
      </c>
      <c r="O748" s="99">
        <v>0</v>
      </c>
      <c r="P748" s="99">
        <v>0</v>
      </c>
      <c r="Q748" s="99">
        <v>0</v>
      </c>
      <c r="R748" s="99">
        <v>0</v>
      </c>
      <c r="S748" s="99">
        <v>0</v>
      </c>
      <c r="T748" s="99">
        <v>0</v>
      </c>
      <c r="U748" s="99">
        <v>0</v>
      </c>
      <c r="V748" s="99">
        <v>0</v>
      </c>
      <c r="W748" s="100">
        <f t="shared" si="417"/>
        <v>16000</v>
      </c>
      <c r="X748" s="113"/>
      <c r="Y748" s="113"/>
      <c r="Z748" s="113"/>
      <c r="AA748" s="113"/>
      <c r="AB748" s="113"/>
      <c r="AC748" s="113"/>
      <c r="AD748" s="113"/>
      <c r="AE748" s="113"/>
      <c r="AF748" s="113"/>
      <c r="AG748" s="113"/>
      <c r="AH748" s="113"/>
      <c r="AI748" s="113"/>
    </row>
    <row r="749" spans="2:35" s="41" customFormat="1" ht="12" hidden="1" customHeight="1" x14ac:dyDescent="0.2">
      <c r="B749" s="96" t="s">
        <v>1152</v>
      </c>
      <c r="C749" s="97" t="s">
        <v>1153</v>
      </c>
      <c r="D749" s="98"/>
      <c r="E749" s="99">
        <v>0</v>
      </c>
      <c r="F749" s="99">
        <f t="shared" si="404"/>
        <v>750000</v>
      </c>
      <c r="G749" s="99">
        <f t="shared" si="405"/>
        <v>750000</v>
      </c>
      <c r="H749" s="99">
        <f t="shared" ref="H749:L749" si="418">SUM(H750:H752)</f>
        <v>0</v>
      </c>
      <c r="I749" s="99">
        <f t="shared" si="418"/>
        <v>0</v>
      </c>
      <c r="J749" s="99">
        <f t="shared" si="418"/>
        <v>0</v>
      </c>
      <c r="K749" s="99">
        <f t="shared" si="418"/>
        <v>0</v>
      </c>
      <c r="L749" s="99">
        <f t="shared" si="418"/>
        <v>0</v>
      </c>
      <c r="M749" s="99">
        <f>SUM(M750:M752)</f>
        <v>750000</v>
      </c>
      <c r="N749" s="99">
        <f t="shared" ref="N749:W749" si="419">SUM(N750:N752)</f>
        <v>0</v>
      </c>
      <c r="O749" s="99">
        <f t="shared" si="419"/>
        <v>0</v>
      </c>
      <c r="P749" s="99">
        <f t="shared" si="419"/>
        <v>0</v>
      </c>
      <c r="Q749" s="99">
        <f t="shared" si="419"/>
        <v>0</v>
      </c>
      <c r="R749" s="99">
        <f t="shared" si="419"/>
        <v>0</v>
      </c>
      <c r="S749" s="99">
        <f t="shared" si="419"/>
        <v>0</v>
      </c>
      <c r="T749" s="99">
        <f t="shared" si="419"/>
        <v>0</v>
      </c>
      <c r="U749" s="99">
        <f t="shared" si="419"/>
        <v>0</v>
      </c>
      <c r="V749" s="99">
        <f t="shared" si="419"/>
        <v>0</v>
      </c>
      <c r="W749" s="145">
        <f t="shared" si="419"/>
        <v>750000</v>
      </c>
      <c r="X749" s="113"/>
      <c r="Y749" s="113"/>
      <c r="Z749" s="113"/>
      <c r="AA749" s="113"/>
      <c r="AB749" s="113"/>
      <c r="AC749" s="113"/>
      <c r="AD749" s="113"/>
      <c r="AE749" s="113"/>
      <c r="AF749" s="113"/>
      <c r="AG749" s="113"/>
      <c r="AH749" s="113"/>
      <c r="AI749" s="113"/>
    </row>
    <row r="750" spans="2:35" s="41" customFormat="1" ht="12" hidden="1" customHeight="1" x14ac:dyDescent="0.2">
      <c r="B750" s="111" t="s">
        <v>1154</v>
      </c>
      <c r="C750" s="109" t="s">
        <v>1074</v>
      </c>
      <c r="D750" s="98"/>
      <c r="E750" s="99">
        <v>54571.839999999997</v>
      </c>
      <c r="F750" s="99">
        <f t="shared" si="404"/>
        <v>110428.16</v>
      </c>
      <c r="G750" s="99">
        <f t="shared" si="405"/>
        <v>165000</v>
      </c>
      <c r="H750" s="99">
        <v>0</v>
      </c>
      <c r="I750" s="99">
        <v>0</v>
      </c>
      <c r="J750" s="99">
        <v>0</v>
      </c>
      <c r="K750" s="99">
        <v>0</v>
      </c>
      <c r="L750" s="99">
        <v>0</v>
      </c>
      <c r="M750" s="99">
        <v>165000</v>
      </c>
      <c r="N750" s="99">
        <v>0</v>
      </c>
      <c r="O750" s="99">
        <v>0</v>
      </c>
      <c r="P750" s="99">
        <v>0</v>
      </c>
      <c r="Q750" s="99">
        <v>0</v>
      </c>
      <c r="R750" s="99">
        <v>0</v>
      </c>
      <c r="S750" s="99">
        <v>0</v>
      </c>
      <c r="T750" s="99">
        <v>0</v>
      </c>
      <c r="U750" s="99">
        <v>0</v>
      </c>
      <c r="V750" s="99">
        <v>0</v>
      </c>
      <c r="W750" s="100">
        <f t="shared" ref="W750:W752" si="420">SUM(H750:V750)</f>
        <v>165000</v>
      </c>
      <c r="X750" s="113"/>
      <c r="Y750" s="113"/>
      <c r="Z750" s="113"/>
      <c r="AA750" s="113"/>
      <c r="AB750" s="113"/>
      <c r="AC750" s="113"/>
      <c r="AD750" s="113"/>
      <c r="AE750" s="113"/>
      <c r="AF750" s="113"/>
      <c r="AG750" s="113"/>
      <c r="AH750" s="113"/>
      <c r="AI750" s="113"/>
    </row>
    <row r="751" spans="2:35" s="41" customFormat="1" ht="12" hidden="1" customHeight="1" x14ac:dyDescent="0.2">
      <c r="B751" s="111" t="s">
        <v>1155</v>
      </c>
      <c r="C751" s="109" t="s">
        <v>1076</v>
      </c>
      <c r="D751" s="98"/>
      <c r="E751" s="99">
        <v>67740.45</v>
      </c>
      <c r="F751" s="99">
        <f t="shared" si="404"/>
        <v>487259.55</v>
      </c>
      <c r="G751" s="99">
        <f t="shared" si="405"/>
        <v>555000</v>
      </c>
      <c r="H751" s="99">
        <v>0</v>
      </c>
      <c r="I751" s="99">
        <v>0</v>
      </c>
      <c r="J751" s="99">
        <v>0</v>
      </c>
      <c r="K751" s="99">
        <v>0</v>
      </c>
      <c r="L751" s="99">
        <v>0</v>
      </c>
      <c r="M751" s="99">
        <v>555000</v>
      </c>
      <c r="N751" s="99">
        <v>0</v>
      </c>
      <c r="O751" s="99">
        <v>0</v>
      </c>
      <c r="P751" s="99">
        <v>0</v>
      </c>
      <c r="Q751" s="99">
        <v>0</v>
      </c>
      <c r="R751" s="99">
        <v>0</v>
      </c>
      <c r="S751" s="99">
        <v>0</v>
      </c>
      <c r="T751" s="99">
        <v>0</v>
      </c>
      <c r="U751" s="99">
        <v>0</v>
      </c>
      <c r="V751" s="99">
        <v>0</v>
      </c>
      <c r="W751" s="100">
        <f t="shared" si="420"/>
        <v>555000</v>
      </c>
      <c r="X751" s="113"/>
      <c r="Y751" s="113"/>
      <c r="Z751" s="113"/>
      <c r="AA751" s="113"/>
      <c r="AB751" s="113"/>
      <c r="AC751" s="113"/>
      <c r="AD751" s="113"/>
      <c r="AE751" s="113"/>
      <c r="AF751" s="113"/>
      <c r="AG751" s="113"/>
      <c r="AH751" s="113"/>
      <c r="AI751" s="113"/>
    </row>
    <row r="752" spans="2:35" s="41" customFormat="1" ht="12" hidden="1" customHeight="1" x14ac:dyDescent="0.2">
      <c r="B752" s="111" t="s">
        <v>1156</v>
      </c>
      <c r="C752" s="109" t="s">
        <v>1078</v>
      </c>
      <c r="D752" s="98"/>
      <c r="E752" s="99">
        <v>19285.64</v>
      </c>
      <c r="F752" s="99">
        <f t="shared" si="404"/>
        <v>10714.36</v>
      </c>
      <c r="G752" s="99">
        <f t="shared" si="405"/>
        <v>30000</v>
      </c>
      <c r="H752" s="99">
        <v>0</v>
      </c>
      <c r="I752" s="99">
        <v>0</v>
      </c>
      <c r="J752" s="99">
        <v>0</v>
      </c>
      <c r="K752" s="99">
        <v>0</v>
      </c>
      <c r="L752" s="99">
        <v>0</v>
      </c>
      <c r="M752" s="99">
        <v>30000</v>
      </c>
      <c r="N752" s="99">
        <v>0</v>
      </c>
      <c r="O752" s="99">
        <v>0</v>
      </c>
      <c r="P752" s="99">
        <v>0</v>
      </c>
      <c r="Q752" s="99">
        <v>0</v>
      </c>
      <c r="R752" s="99">
        <v>0</v>
      </c>
      <c r="S752" s="99">
        <v>0</v>
      </c>
      <c r="T752" s="99">
        <v>0</v>
      </c>
      <c r="U752" s="99">
        <v>0</v>
      </c>
      <c r="V752" s="99">
        <v>0</v>
      </c>
      <c r="W752" s="100">
        <f t="shared" si="420"/>
        <v>30000</v>
      </c>
      <c r="X752" s="113"/>
      <c r="Y752" s="113"/>
      <c r="Z752" s="113"/>
      <c r="AA752" s="113"/>
      <c r="AB752" s="113"/>
      <c r="AC752" s="113"/>
      <c r="AD752" s="113"/>
      <c r="AE752" s="113"/>
      <c r="AF752" s="113"/>
      <c r="AG752" s="113"/>
      <c r="AH752" s="113"/>
      <c r="AI752" s="113"/>
    </row>
    <row r="753" spans="2:35" s="41" customFormat="1" ht="12" hidden="1" customHeight="1" x14ac:dyDescent="0.2">
      <c r="B753" s="96" t="s">
        <v>1157</v>
      </c>
      <c r="C753" s="97" t="s">
        <v>1158</v>
      </c>
      <c r="D753" s="98"/>
      <c r="E753" s="99">
        <v>0</v>
      </c>
      <c r="F753" s="99">
        <f t="shared" si="404"/>
        <v>300000</v>
      </c>
      <c r="G753" s="99">
        <f t="shared" si="405"/>
        <v>300000</v>
      </c>
      <c r="H753" s="99">
        <f t="shared" ref="H753:L753" si="421">SUM(H754:H756)</f>
        <v>0</v>
      </c>
      <c r="I753" s="99">
        <f t="shared" si="421"/>
        <v>0</v>
      </c>
      <c r="J753" s="99">
        <f t="shared" si="421"/>
        <v>0</v>
      </c>
      <c r="K753" s="99">
        <f t="shared" si="421"/>
        <v>0</v>
      </c>
      <c r="L753" s="99">
        <f t="shared" si="421"/>
        <v>0</v>
      </c>
      <c r="M753" s="99">
        <f>SUM(M754:M756)</f>
        <v>300000</v>
      </c>
      <c r="N753" s="99">
        <f t="shared" ref="N753:W753" si="422">SUM(N754:N756)</f>
        <v>0</v>
      </c>
      <c r="O753" s="99">
        <f t="shared" si="422"/>
        <v>0</v>
      </c>
      <c r="P753" s="99">
        <f t="shared" si="422"/>
        <v>0</v>
      </c>
      <c r="Q753" s="99">
        <f t="shared" si="422"/>
        <v>0</v>
      </c>
      <c r="R753" s="99">
        <f t="shared" si="422"/>
        <v>0</v>
      </c>
      <c r="S753" s="99">
        <f t="shared" si="422"/>
        <v>0</v>
      </c>
      <c r="T753" s="99">
        <f t="shared" si="422"/>
        <v>0</v>
      </c>
      <c r="U753" s="99">
        <f t="shared" si="422"/>
        <v>0</v>
      </c>
      <c r="V753" s="99">
        <f t="shared" si="422"/>
        <v>0</v>
      </c>
      <c r="W753" s="145">
        <f t="shared" si="422"/>
        <v>300000</v>
      </c>
      <c r="X753" s="113"/>
      <c r="Y753" s="113"/>
      <c r="Z753" s="113"/>
      <c r="AA753" s="113"/>
      <c r="AB753" s="113"/>
      <c r="AC753" s="113"/>
      <c r="AD753" s="113"/>
      <c r="AE753" s="113"/>
      <c r="AF753" s="113"/>
      <c r="AG753" s="113"/>
      <c r="AH753" s="113"/>
      <c r="AI753" s="113"/>
    </row>
    <row r="754" spans="2:35" s="41" customFormat="1" ht="12" hidden="1" customHeight="1" x14ac:dyDescent="0.2">
      <c r="B754" s="111" t="s">
        <v>1159</v>
      </c>
      <c r="C754" s="109" t="s">
        <v>1074</v>
      </c>
      <c r="D754" s="98"/>
      <c r="E754" s="99">
        <v>54571.839999999997</v>
      </c>
      <c r="F754" s="99">
        <f t="shared" si="404"/>
        <v>11428.160000000003</v>
      </c>
      <c r="G754" s="99">
        <f t="shared" si="405"/>
        <v>66000</v>
      </c>
      <c r="H754" s="99">
        <v>0</v>
      </c>
      <c r="I754" s="99">
        <v>0</v>
      </c>
      <c r="J754" s="99">
        <v>0</v>
      </c>
      <c r="K754" s="99">
        <v>0</v>
      </c>
      <c r="L754" s="99">
        <v>0</v>
      </c>
      <c r="M754" s="99">
        <v>66000</v>
      </c>
      <c r="N754" s="99">
        <v>0</v>
      </c>
      <c r="O754" s="99">
        <v>0</v>
      </c>
      <c r="P754" s="99">
        <v>0</v>
      </c>
      <c r="Q754" s="99">
        <v>0</v>
      </c>
      <c r="R754" s="99">
        <v>0</v>
      </c>
      <c r="S754" s="99">
        <v>0</v>
      </c>
      <c r="T754" s="99">
        <v>0</v>
      </c>
      <c r="U754" s="99">
        <v>0</v>
      </c>
      <c r="V754" s="99">
        <v>0</v>
      </c>
      <c r="W754" s="100">
        <f t="shared" ref="W754:W756" si="423">SUM(H754:V754)</f>
        <v>66000</v>
      </c>
      <c r="X754" s="113"/>
      <c r="Y754" s="113"/>
      <c r="Z754" s="113"/>
      <c r="AA754" s="113"/>
      <c r="AB754" s="113"/>
      <c r="AC754" s="113"/>
      <c r="AD754" s="113"/>
      <c r="AE754" s="113"/>
      <c r="AF754" s="113"/>
      <c r="AG754" s="113"/>
      <c r="AH754" s="113"/>
      <c r="AI754" s="113"/>
    </row>
    <row r="755" spans="2:35" s="41" customFormat="1" ht="12" hidden="1" customHeight="1" x14ac:dyDescent="0.2">
      <c r="B755" s="111" t="s">
        <v>1160</v>
      </c>
      <c r="C755" s="109" t="s">
        <v>1076</v>
      </c>
      <c r="D755" s="98"/>
      <c r="E755" s="99">
        <v>67740.45</v>
      </c>
      <c r="F755" s="99">
        <f t="shared" si="404"/>
        <v>154259.54999999999</v>
      </c>
      <c r="G755" s="99">
        <f t="shared" si="405"/>
        <v>222000</v>
      </c>
      <c r="H755" s="99">
        <v>0</v>
      </c>
      <c r="I755" s="99">
        <v>0</v>
      </c>
      <c r="J755" s="99">
        <v>0</v>
      </c>
      <c r="K755" s="99">
        <v>0</v>
      </c>
      <c r="L755" s="99">
        <v>0</v>
      </c>
      <c r="M755" s="99">
        <v>222000</v>
      </c>
      <c r="N755" s="99">
        <v>0</v>
      </c>
      <c r="O755" s="99">
        <v>0</v>
      </c>
      <c r="P755" s="99">
        <v>0</v>
      </c>
      <c r="Q755" s="99">
        <v>0</v>
      </c>
      <c r="R755" s="99">
        <v>0</v>
      </c>
      <c r="S755" s="99">
        <v>0</v>
      </c>
      <c r="T755" s="99">
        <v>0</v>
      </c>
      <c r="U755" s="99">
        <v>0</v>
      </c>
      <c r="V755" s="99">
        <v>0</v>
      </c>
      <c r="W755" s="100">
        <f t="shared" si="423"/>
        <v>222000</v>
      </c>
      <c r="X755" s="113"/>
      <c r="Y755" s="113"/>
      <c r="Z755" s="113"/>
      <c r="AA755" s="113"/>
      <c r="AB755" s="113"/>
      <c r="AC755" s="113"/>
      <c r="AD755" s="113"/>
      <c r="AE755" s="113"/>
      <c r="AF755" s="113"/>
      <c r="AG755" s="113"/>
      <c r="AH755" s="113"/>
      <c r="AI755" s="113"/>
    </row>
    <row r="756" spans="2:35" s="41" customFormat="1" ht="12" hidden="1" customHeight="1" x14ac:dyDescent="0.2">
      <c r="B756" s="111" t="s">
        <v>1161</v>
      </c>
      <c r="C756" s="109" t="s">
        <v>1078</v>
      </c>
      <c r="D756" s="98"/>
      <c r="E756" s="99">
        <v>19285.64</v>
      </c>
      <c r="F756" s="99">
        <f t="shared" si="404"/>
        <v>-7285.6399999999994</v>
      </c>
      <c r="G756" s="99">
        <f t="shared" si="405"/>
        <v>12000</v>
      </c>
      <c r="H756" s="99">
        <v>0</v>
      </c>
      <c r="I756" s="99">
        <v>0</v>
      </c>
      <c r="J756" s="99">
        <v>0</v>
      </c>
      <c r="K756" s="99">
        <v>0</v>
      </c>
      <c r="L756" s="99">
        <v>0</v>
      </c>
      <c r="M756" s="99">
        <v>12000</v>
      </c>
      <c r="N756" s="99">
        <v>0</v>
      </c>
      <c r="O756" s="99">
        <v>0</v>
      </c>
      <c r="P756" s="99">
        <v>0</v>
      </c>
      <c r="Q756" s="99">
        <v>0</v>
      </c>
      <c r="R756" s="99">
        <v>0</v>
      </c>
      <c r="S756" s="99">
        <v>0</v>
      </c>
      <c r="T756" s="99">
        <v>0</v>
      </c>
      <c r="U756" s="99">
        <v>0</v>
      </c>
      <c r="V756" s="99">
        <v>0</v>
      </c>
      <c r="W756" s="100">
        <f t="shared" si="423"/>
        <v>12000</v>
      </c>
      <c r="X756" s="113"/>
      <c r="Y756" s="113"/>
      <c r="Z756" s="113"/>
      <c r="AA756" s="113"/>
      <c r="AB756" s="113"/>
      <c r="AC756" s="113"/>
      <c r="AD756" s="113"/>
      <c r="AE756" s="113"/>
      <c r="AF756" s="113"/>
      <c r="AG756" s="113"/>
      <c r="AH756" s="113"/>
      <c r="AI756" s="113"/>
    </row>
    <row r="757" spans="2:35" s="41" customFormat="1" ht="12" hidden="1" customHeight="1" x14ac:dyDescent="0.2">
      <c r="B757" s="96" t="s">
        <v>1162</v>
      </c>
      <c r="C757" s="97" t="s">
        <v>1163</v>
      </c>
      <c r="D757" s="98"/>
      <c r="E757" s="99">
        <v>0</v>
      </c>
      <c r="F757" s="99">
        <f t="shared" si="404"/>
        <v>600000</v>
      </c>
      <c r="G757" s="99">
        <f t="shared" si="405"/>
        <v>600000</v>
      </c>
      <c r="H757" s="99">
        <f t="shared" ref="H757:L757" si="424">SUM(H758:H760)</f>
        <v>0</v>
      </c>
      <c r="I757" s="99">
        <f t="shared" si="424"/>
        <v>0</v>
      </c>
      <c r="J757" s="99">
        <f t="shared" si="424"/>
        <v>0</v>
      </c>
      <c r="K757" s="99">
        <f t="shared" si="424"/>
        <v>0</v>
      </c>
      <c r="L757" s="99">
        <f t="shared" si="424"/>
        <v>0</v>
      </c>
      <c r="M757" s="99">
        <f>SUM(M758:M760)</f>
        <v>600000</v>
      </c>
      <c r="N757" s="99">
        <f t="shared" ref="N757:W757" si="425">SUM(N758:N760)</f>
        <v>0</v>
      </c>
      <c r="O757" s="99">
        <f t="shared" si="425"/>
        <v>0</v>
      </c>
      <c r="P757" s="99">
        <f t="shared" si="425"/>
        <v>0</v>
      </c>
      <c r="Q757" s="99">
        <f t="shared" si="425"/>
        <v>0</v>
      </c>
      <c r="R757" s="99">
        <f t="shared" si="425"/>
        <v>0</v>
      </c>
      <c r="S757" s="99">
        <f t="shared" si="425"/>
        <v>0</v>
      </c>
      <c r="T757" s="99">
        <f t="shared" si="425"/>
        <v>0</v>
      </c>
      <c r="U757" s="99">
        <f t="shared" si="425"/>
        <v>0</v>
      </c>
      <c r="V757" s="99">
        <f t="shared" si="425"/>
        <v>0</v>
      </c>
      <c r="W757" s="145">
        <f t="shared" si="425"/>
        <v>600000</v>
      </c>
      <c r="X757" s="113"/>
      <c r="Y757" s="113"/>
      <c r="Z757" s="113"/>
      <c r="AA757" s="113"/>
      <c r="AB757" s="113"/>
      <c r="AC757" s="113"/>
      <c r="AD757" s="113"/>
      <c r="AE757" s="113"/>
      <c r="AF757" s="113"/>
      <c r="AG757" s="113"/>
      <c r="AH757" s="113"/>
      <c r="AI757" s="113"/>
    </row>
    <row r="758" spans="2:35" s="41" customFormat="1" ht="12" hidden="1" customHeight="1" x14ac:dyDescent="0.2">
      <c r="B758" s="111" t="s">
        <v>1164</v>
      </c>
      <c r="C758" s="109" t="s">
        <v>1074</v>
      </c>
      <c r="D758" s="98"/>
      <c r="E758" s="99">
        <v>54571.839999999997</v>
      </c>
      <c r="F758" s="99">
        <f t="shared" si="404"/>
        <v>77428.160000000003</v>
      </c>
      <c r="G758" s="99">
        <f t="shared" si="405"/>
        <v>132000</v>
      </c>
      <c r="H758" s="99">
        <v>0</v>
      </c>
      <c r="I758" s="99">
        <v>0</v>
      </c>
      <c r="J758" s="99">
        <v>0</v>
      </c>
      <c r="K758" s="99">
        <v>0</v>
      </c>
      <c r="L758" s="99">
        <v>0</v>
      </c>
      <c r="M758" s="99">
        <v>132000</v>
      </c>
      <c r="N758" s="99">
        <v>0</v>
      </c>
      <c r="O758" s="99">
        <v>0</v>
      </c>
      <c r="P758" s="99">
        <v>0</v>
      </c>
      <c r="Q758" s="99">
        <v>0</v>
      </c>
      <c r="R758" s="99">
        <v>0</v>
      </c>
      <c r="S758" s="99">
        <v>0</v>
      </c>
      <c r="T758" s="99">
        <v>0</v>
      </c>
      <c r="U758" s="99">
        <v>0</v>
      </c>
      <c r="V758" s="99">
        <v>0</v>
      </c>
      <c r="W758" s="100">
        <f t="shared" ref="W758:W760" si="426">SUM(H758:V758)</f>
        <v>132000</v>
      </c>
      <c r="X758" s="113"/>
      <c r="Y758" s="113"/>
      <c r="Z758" s="113"/>
      <c r="AA758" s="113"/>
      <c r="AB758" s="113"/>
      <c r="AC758" s="113"/>
      <c r="AD758" s="113"/>
      <c r="AE758" s="113"/>
      <c r="AF758" s="113"/>
      <c r="AG758" s="113"/>
      <c r="AH758" s="113"/>
      <c r="AI758" s="113"/>
    </row>
    <row r="759" spans="2:35" s="41" customFormat="1" ht="12" hidden="1" customHeight="1" x14ac:dyDescent="0.2">
      <c r="B759" s="111" t="s">
        <v>1165</v>
      </c>
      <c r="C759" s="109" t="s">
        <v>1076</v>
      </c>
      <c r="D759" s="98"/>
      <c r="E759" s="99">
        <v>67740.45</v>
      </c>
      <c r="F759" s="99">
        <f t="shared" si="404"/>
        <v>376259.55</v>
      </c>
      <c r="G759" s="99">
        <f t="shared" si="405"/>
        <v>444000</v>
      </c>
      <c r="H759" s="99">
        <v>0</v>
      </c>
      <c r="I759" s="99">
        <v>0</v>
      </c>
      <c r="J759" s="99">
        <v>0</v>
      </c>
      <c r="K759" s="99">
        <v>0</v>
      </c>
      <c r="L759" s="99">
        <v>0</v>
      </c>
      <c r="M759" s="99">
        <v>444000</v>
      </c>
      <c r="N759" s="99">
        <v>0</v>
      </c>
      <c r="O759" s="99">
        <v>0</v>
      </c>
      <c r="P759" s="99">
        <v>0</v>
      </c>
      <c r="Q759" s="99">
        <v>0</v>
      </c>
      <c r="R759" s="99">
        <v>0</v>
      </c>
      <c r="S759" s="99">
        <v>0</v>
      </c>
      <c r="T759" s="99">
        <v>0</v>
      </c>
      <c r="U759" s="99">
        <v>0</v>
      </c>
      <c r="V759" s="99">
        <v>0</v>
      </c>
      <c r="W759" s="100">
        <f t="shared" si="426"/>
        <v>444000</v>
      </c>
      <c r="X759" s="113"/>
      <c r="Y759" s="113"/>
      <c r="Z759" s="113"/>
      <c r="AA759" s="113"/>
      <c r="AB759" s="113"/>
      <c r="AC759" s="113"/>
      <c r="AD759" s="113"/>
      <c r="AE759" s="113"/>
      <c r="AF759" s="113"/>
      <c r="AG759" s="113"/>
      <c r="AH759" s="113"/>
      <c r="AI759" s="113"/>
    </row>
    <row r="760" spans="2:35" s="41" customFormat="1" ht="12" hidden="1" customHeight="1" x14ac:dyDescent="0.2">
      <c r="B760" s="111" t="s">
        <v>1166</v>
      </c>
      <c r="C760" s="109" t="s">
        <v>1078</v>
      </c>
      <c r="D760" s="98"/>
      <c r="E760" s="99">
        <v>19285.64</v>
      </c>
      <c r="F760" s="99">
        <f t="shared" si="404"/>
        <v>4714.3600000000006</v>
      </c>
      <c r="G760" s="99">
        <f t="shared" si="405"/>
        <v>24000</v>
      </c>
      <c r="H760" s="99">
        <v>0</v>
      </c>
      <c r="I760" s="99">
        <v>0</v>
      </c>
      <c r="J760" s="99">
        <v>0</v>
      </c>
      <c r="K760" s="99">
        <v>0</v>
      </c>
      <c r="L760" s="99">
        <v>0</v>
      </c>
      <c r="M760" s="99">
        <v>24000</v>
      </c>
      <c r="N760" s="99">
        <v>0</v>
      </c>
      <c r="O760" s="99">
        <v>0</v>
      </c>
      <c r="P760" s="99">
        <v>0</v>
      </c>
      <c r="Q760" s="99">
        <v>0</v>
      </c>
      <c r="R760" s="99">
        <v>0</v>
      </c>
      <c r="S760" s="99">
        <v>0</v>
      </c>
      <c r="T760" s="99">
        <v>0</v>
      </c>
      <c r="U760" s="99">
        <v>0</v>
      </c>
      <c r="V760" s="99">
        <v>0</v>
      </c>
      <c r="W760" s="100">
        <f t="shared" si="426"/>
        <v>24000</v>
      </c>
      <c r="X760" s="113"/>
      <c r="Y760" s="113"/>
      <c r="Z760" s="113"/>
      <c r="AA760" s="113"/>
      <c r="AB760" s="113"/>
      <c r="AC760" s="113"/>
      <c r="AD760" s="113"/>
      <c r="AE760" s="113"/>
      <c r="AF760" s="113"/>
      <c r="AG760" s="113"/>
      <c r="AH760" s="113"/>
      <c r="AI760" s="113"/>
    </row>
    <row r="761" spans="2:35" s="41" customFormat="1" ht="12" hidden="1" customHeight="1" x14ac:dyDescent="0.2">
      <c r="B761" s="96" t="s">
        <v>1167</v>
      </c>
      <c r="C761" s="97" t="s">
        <v>1168</v>
      </c>
      <c r="D761" s="98"/>
      <c r="E761" s="99">
        <v>0</v>
      </c>
      <c r="F761" s="99">
        <f t="shared" si="404"/>
        <v>200000</v>
      </c>
      <c r="G761" s="99">
        <f t="shared" si="405"/>
        <v>200000</v>
      </c>
      <c r="H761" s="99">
        <f t="shared" ref="H761:L761" si="427">SUM(H762:H764)</f>
        <v>0</v>
      </c>
      <c r="I761" s="99">
        <f t="shared" si="427"/>
        <v>0</v>
      </c>
      <c r="J761" s="99">
        <f t="shared" si="427"/>
        <v>0</v>
      </c>
      <c r="K761" s="99">
        <f t="shared" si="427"/>
        <v>0</v>
      </c>
      <c r="L761" s="99">
        <f t="shared" si="427"/>
        <v>0</v>
      </c>
      <c r="M761" s="99">
        <f>SUM(M762:M764)</f>
        <v>200000</v>
      </c>
      <c r="N761" s="99">
        <f t="shared" ref="N761:W761" si="428">SUM(N762:N764)</f>
        <v>0</v>
      </c>
      <c r="O761" s="99">
        <f t="shared" si="428"/>
        <v>0</v>
      </c>
      <c r="P761" s="99">
        <f t="shared" si="428"/>
        <v>0</v>
      </c>
      <c r="Q761" s="99">
        <f t="shared" si="428"/>
        <v>0</v>
      </c>
      <c r="R761" s="99">
        <f t="shared" si="428"/>
        <v>0</v>
      </c>
      <c r="S761" s="99">
        <f t="shared" si="428"/>
        <v>0</v>
      </c>
      <c r="T761" s="99">
        <f t="shared" si="428"/>
        <v>0</v>
      </c>
      <c r="U761" s="99">
        <f t="shared" si="428"/>
        <v>0</v>
      </c>
      <c r="V761" s="99">
        <f t="shared" si="428"/>
        <v>0</v>
      </c>
      <c r="W761" s="145">
        <f t="shared" si="428"/>
        <v>200000</v>
      </c>
      <c r="X761" s="113"/>
      <c r="Y761" s="113"/>
      <c r="Z761" s="113"/>
      <c r="AA761" s="113"/>
      <c r="AB761" s="113"/>
      <c r="AC761" s="113"/>
      <c r="AD761" s="113"/>
      <c r="AE761" s="113"/>
      <c r="AF761" s="113"/>
      <c r="AG761" s="113"/>
      <c r="AH761" s="113"/>
      <c r="AI761" s="113"/>
    </row>
    <row r="762" spans="2:35" s="41" customFormat="1" ht="12" hidden="1" customHeight="1" x14ac:dyDescent="0.2">
      <c r="B762" s="111" t="s">
        <v>1169</v>
      </c>
      <c r="C762" s="109" t="s">
        <v>1074</v>
      </c>
      <c r="D762" s="98"/>
      <c r="E762" s="99">
        <v>54571.839999999997</v>
      </c>
      <c r="F762" s="99">
        <f t="shared" si="404"/>
        <v>-10571.839999999997</v>
      </c>
      <c r="G762" s="99">
        <f t="shared" si="405"/>
        <v>44000</v>
      </c>
      <c r="H762" s="99">
        <v>0</v>
      </c>
      <c r="I762" s="99">
        <v>0</v>
      </c>
      <c r="J762" s="99">
        <v>0</v>
      </c>
      <c r="K762" s="99">
        <v>0</v>
      </c>
      <c r="L762" s="99">
        <v>0</v>
      </c>
      <c r="M762" s="99">
        <v>44000</v>
      </c>
      <c r="N762" s="99">
        <v>0</v>
      </c>
      <c r="O762" s="99">
        <v>0</v>
      </c>
      <c r="P762" s="99">
        <v>0</v>
      </c>
      <c r="Q762" s="99">
        <v>0</v>
      </c>
      <c r="R762" s="99">
        <v>0</v>
      </c>
      <c r="S762" s="99">
        <v>0</v>
      </c>
      <c r="T762" s="99">
        <v>0</v>
      </c>
      <c r="U762" s="99">
        <v>0</v>
      </c>
      <c r="V762" s="99">
        <v>0</v>
      </c>
      <c r="W762" s="100">
        <f t="shared" ref="W762:W764" si="429">SUM(H762:V762)</f>
        <v>44000</v>
      </c>
      <c r="X762" s="113"/>
      <c r="Y762" s="113"/>
      <c r="Z762" s="113"/>
      <c r="AA762" s="113"/>
      <c r="AB762" s="113"/>
      <c r="AC762" s="113"/>
      <c r="AD762" s="113"/>
      <c r="AE762" s="113"/>
      <c r="AF762" s="113"/>
      <c r="AG762" s="113"/>
      <c r="AH762" s="113"/>
      <c r="AI762" s="113"/>
    </row>
    <row r="763" spans="2:35" s="41" customFormat="1" ht="12" hidden="1" customHeight="1" x14ac:dyDescent="0.2">
      <c r="B763" s="111" t="s">
        <v>1170</v>
      </c>
      <c r="C763" s="109" t="s">
        <v>1076</v>
      </c>
      <c r="D763" s="98"/>
      <c r="E763" s="99">
        <v>67740.45</v>
      </c>
      <c r="F763" s="99">
        <f t="shared" si="404"/>
        <v>80259.55</v>
      </c>
      <c r="G763" s="99">
        <f t="shared" si="405"/>
        <v>148000</v>
      </c>
      <c r="H763" s="99">
        <v>0</v>
      </c>
      <c r="I763" s="99">
        <v>0</v>
      </c>
      <c r="J763" s="99">
        <v>0</v>
      </c>
      <c r="K763" s="99">
        <v>0</v>
      </c>
      <c r="L763" s="99">
        <v>0</v>
      </c>
      <c r="M763" s="99">
        <v>148000</v>
      </c>
      <c r="N763" s="99">
        <v>0</v>
      </c>
      <c r="O763" s="99">
        <v>0</v>
      </c>
      <c r="P763" s="99">
        <v>0</v>
      </c>
      <c r="Q763" s="99">
        <v>0</v>
      </c>
      <c r="R763" s="99">
        <v>0</v>
      </c>
      <c r="S763" s="99">
        <v>0</v>
      </c>
      <c r="T763" s="99">
        <v>0</v>
      </c>
      <c r="U763" s="99">
        <v>0</v>
      </c>
      <c r="V763" s="99">
        <v>0</v>
      </c>
      <c r="W763" s="100">
        <f t="shared" si="429"/>
        <v>148000</v>
      </c>
      <c r="X763" s="113"/>
      <c r="Y763" s="113"/>
      <c r="Z763" s="113"/>
      <c r="AA763" s="113"/>
      <c r="AB763" s="113"/>
      <c r="AC763" s="113"/>
      <c r="AD763" s="113"/>
      <c r="AE763" s="113"/>
      <c r="AF763" s="113"/>
      <c r="AG763" s="113"/>
      <c r="AH763" s="113"/>
      <c r="AI763" s="113"/>
    </row>
    <row r="764" spans="2:35" s="41" customFormat="1" ht="12" hidden="1" customHeight="1" x14ac:dyDescent="0.2">
      <c r="B764" s="111" t="s">
        <v>1171</v>
      </c>
      <c r="C764" s="109" t="s">
        <v>1078</v>
      </c>
      <c r="D764" s="98"/>
      <c r="E764" s="99">
        <v>19285.64</v>
      </c>
      <c r="F764" s="99">
        <f t="shared" si="404"/>
        <v>-11285.64</v>
      </c>
      <c r="G764" s="99">
        <f t="shared" si="405"/>
        <v>8000</v>
      </c>
      <c r="H764" s="99">
        <v>0</v>
      </c>
      <c r="I764" s="99">
        <v>0</v>
      </c>
      <c r="J764" s="99">
        <v>0</v>
      </c>
      <c r="K764" s="99">
        <v>0</v>
      </c>
      <c r="L764" s="99">
        <v>0</v>
      </c>
      <c r="M764" s="99">
        <v>8000</v>
      </c>
      <c r="N764" s="99">
        <v>0</v>
      </c>
      <c r="O764" s="99">
        <v>0</v>
      </c>
      <c r="P764" s="99">
        <v>0</v>
      </c>
      <c r="Q764" s="99">
        <v>0</v>
      </c>
      <c r="R764" s="99">
        <v>0</v>
      </c>
      <c r="S764" s="99">
        <v>0</v>
      </c>
      <c r="T764" s="99">
        <v>0</v>
      </c>
      <c r="U764" s="99">
        <v>0</v>
      </c>
      <c r="V764" s="99">
        <v>0</v>
      </c>
      <c r="W764" s="100">
        <f t="shared" si="429"/>
        <v>8000</v>
      </c>
      <c r="X764" s="113"/>
      <c r="Y764" s="113"/>
      <c r="Z764" s="113"/>
      <c r="AA764" s="113"/>
      <c r="AB764" s="113"/>
      <c r="AC764" s="113"/>
      <c r="AD764" s="113"/>
      <c r="AE764" s="113"/>
      <c r="AF764" s="113"/>
      <c r="AG764" s="113"/>
      <c r="AH764" s="113"/>
      <c r="AI764" s="113"/>
    </row>
    <row r="765" spans="2:35" s="41" customFormat="1" ht="12" hidden="1" customHeight="1" x14ac:dyDescent="0.2">
      <c r="B765" s="96" t="s">
        <v>1172</v>
      </c>
      <c r="C765" s="97" t="s">
        <v>1173</v>
      </c>
      <c r="D765" s="98"/>
      <c r="E765" s="99">
        <v>0</v>
      </c>
      <c r="F765" s="99">
        <f t="shared" si="404"/>
        <v>1070000</v>
      </c>
      <c r="G765" s="99">
        <f t="shared" si="405"/>
        <v>1070000</v>
      </c>
      <c r="H765" s="99">
        <f t="shared" ref="H765:L765" si="430">SUM(H766:H768)</f>
        <v>0</v>
      </c>
      <c r="I765" s="99">
        <f t="shared" si="430"/>
        <v>0</v>
      </c>
      <c r="J765" s="99">
        <f t="shared" si="430"/>
        <v>0</v>
      </c>
      <c r="K765" s="99">
        <f t="shared" si="430"/>
        <v>0</v>
      </c>
      <c r="L765" s="99">
        <f t="shared" si="430"/>
        <v>0</v>
      </c>
      <c r="M765" s="99">
        <f>SUM(M766:M768)</f>
        <v>1070000</v>
      </c>
      <c r="N765" s="99">
        <f t="shared" ref="N765:W765" si="431">SUM(N766:N768)</f>
        <v>0</v>
      </c>
      <c r="O765" s="99">
        <f t="shared" si="431"/>
        <v>0</v>
      </c>
      <c r="P765" s="99">
        <f t="shared" si="431"/>
        <v>0</v>
      </c>
      <c r="Q765" s="99">
        <f t="shared" si="431"/>
        <v>0</v>
      </c>
      <c r="R765" s="99">
        <f t="shared" si="431"/>
        <v>0</v>
      </c>
      <c r="S765" s="99">
        <f t="shared" si="431"/>
        <v>0</v>
      </c>
      <c r="T765" s="99">
        <f t="shared" si="431"/>
        <v>0</v>
      </c>
      <c r="U765" s="99">
        <f t="shared" si="431"/>
        <v>0</v>
      </c>
      <c r="V765" s="99">
        <f t="shared" si="431"/>
        <v>0</v>
      </c>
      <c r="W765" s="145">
        <f t="shared" si="431"/>
        <v>1070000</v>
      </c>
      <c r="X765" s="113"/>
      <c r="Y765" s="113"/>
      <c r="Z765" s="113"/>
      <c r="AA765" s="113"/>
      <c r="AB765" s="113"/>
      <c r="AC765" s="113"/>
      <c r="AD765" s="113"/>
      <c r="AE765" s="113"/>
      <c r="AF765" s="113"/>
      <c r="AG765" s="113"/>
      <c r="AH765" s="113"/>
      <c r="AI765" s="113"/>
    </row>
    <row r="766" spans="2:35" s="41" customFormat="1" ht="12" hidden="1" customHeight="1" x14ac:dyDescent="0.2">
      <c r="B766" s="111" t="s">
        <v>1174</v>
      </c>
      <c r="C766" s="109" t="s">
        <v>1074</v>
      </c>
      <c r="D766" s="98"/>
      <c r="E766" s="99">
        <v>54571.839999999997</v>
      </c>
      <c r="F766" s="99">
        <f t="shared" si="404"/>
        <v>180828.16</v>
      </c>
      <c r="G766" s="99">
        <f t="shared" si="405"/>
        <v>235400</v>
      </c>
      <c r="H766" s="99">
        <v>0</v>
      </c>
      <c r="I766" s="99">
        <v>0</v>
      </c>
      <c r="J766" s="99">
        <v>0</v>
      </c>
      <c r="K766" s="99">
        <v>0</v>
      </c>
      <c r="L766" s="99">
        <v>0</v>
      </c>
      <c r="M766" s="99">
        <v>235400</v>
      </c>
      <c r="N766" s="99">
        <v>0</v>
      </c>
      <c r="O766" s="99">
        <v>0</v>
      </c>
      <c r="P766" s="99">
        <v>0</v>
      </c>
      <c r="Q766" s="99">
        <v>0</v>
      </c>
      <c r="R766" s="99">
        <v>0</v>
      </c>
      <c r="S766" s="99">
        <v>0</v>
      </c>
      <c r="T766" s="99">
        <v>0</v>
      </c>
      <c r="U766" s="99">
        <v>0</v>
      </c>
      <c r="V766" s="99">
        <v>0</v>
      </c>
      <c r="W766" s="100">
        <f t="shared" ref="W766:W768" si="432">SUM(H766:V766)</f>
        <v>235400</v>
      </c>
      <c r="X766" s="113"/>
      <c r="Y766" s="113"/>
      <c r="Z766" s="113"/>
      <c r="AA766" s="113"/>
      <c r="AB766" s="113"/>
      <c r="AC766" s="113"/>
      <c r="AD766" s="113"/>
      <c r="AE766" s="113"/>
      <c r="AF766" s="113"/>
      <c r="AG766" s="113"/>
      <c r="AH766" s="113"/>
      <c r="AI766" s="113"/>
    </row>
    <row r="767" spans="2:35" s="41" customFormat="1" ht="12" hidden="1" customHeight="1" x14ac:dyDescent="0.2">
      <c r="B767" s="111" t="s">
        <v>1175</v>
      </c>
      <c r="C767" s="109" t="s">
        <v>1076</v>
      </c>
      <c r="D767" s="98"/>
      <c r="E767" s="99">
        <v>67740.45</v>
      </c>
      <c r="F767" s="99">
        <f t="shared" si="404"/>
        <v>724059.55</v>
      </c>
      <c r="G767" s="99">
        <f t="shared" si="405"/>
        <v>791800</v>
      </c>
      <c r="H767" s="99">
        <v>0</v>
      </c>
      <c r="I767" s="99">
        <v>0</v>
      </c>
      <c r="J767" s="99">
        <v>0</v>
      </c>
      <c r="K767" s="99">
        <v>0</v>
      </c>
      <c r="L767" s="99">
        <v>0</v>
      </c>
      <c r="M767" s="99">
        <v>791800</v>
      </c>
      <c r="N767" s="99">
        <v>0</v>
      </c>
      <c r="O767" s="99">
        <v>0</v>
      </c>
      <c r="P767" s="99">
        <v>0</v>
      </c>
      <c r="Q767" s="99">
        <v>0</v>
      </c>
      <c r="R767" s="99">
        <v>0</v>
      </c>
      <c r="S767" s="99">
        <v>0</v>
      </c>
      <c r="T767" s="99">
        <v>0</v>
      </c>
      <c r="U767" s="99">
        <v>0</v>
      </c>
      <c r="V767" s="99">
        <v>0</v>
      </c>
      <c r="W767" s="100">
        <f t="shared" si="432"/>
        <v>791800</v>
      </c>
      <c r="X767" s="113"/>
      <c r="Y767" s="113"/>
      <c r="Z767" s="113"/>
      <c r="AA767" s="113"/>
      <c r="AB767" s="113"/>
      <c r="AC767" s="113"/>
      <c r="AD767" s="113"/>
      <c r="AE767" s="113"/>
      <c r="AF767" s="113"/>
      <c r="AG767" s="113"/>
      <c r="AH767" s="113"/>
      <c r="AI767" s="113"/>
    </row>
    <row r="768" spans="2:35" s="41" customFormat="1" ht="12" hidden="1" customHeight="1" x14ac:dyDescent="0.2">
      <c r="B768" s="111" t="s">
        <v>1176</v>
      </c>
      <c r="C768" s="109" t="s">
        <v>1078</v>
      </c>
      <c r="D768" s="98"/>
      <c r="E768" s="99">
        <v>19285.64</v>
      </c>
      <c r="F768" s="99">
        <f t="shared" si="404"/>
        <v>23514.36</v>
      </c>
      <c r="G768" s="99">
        <f t="shared" si="405"/>
        <v>42800</v>
      </c>
      <c r="H768" s="99">
        <v>0</v>
      </c>
      <c r="I768" s="99">
        <v>0</v>
      </c>
      <c r="J768" s="99">
        <v>0</v>
      </c>
      <c r="K768" s="99">
        <v>0</v>
      </c>
      <c r="L768" s="99">
        <v>0</v>
      </c>
      <c r="M768" s="99">
        <v>42800</v>
      </c>
      <c r="N768" s="99">
        <v>0</v>
      </c>
      <c r="O768" s="99">
        <v>0</v>
      </c>
      <c r="P768" s="99">
        <v>0</v>
      </c>
      <c r="Q768" s="99">
        <v>0</v>
      </c>
      <c r="R768" s="99">
        <v>0</v>
      </c>
      <c r="S768" s="99">
        <v>0</v>
      </c>
      <c r="T768" s="99">
        <v>0</v>
      </c>
      <c r="U768" s="99">
        <v>0</v>
      </c>
      <c r="V768" s="99">
        <v>0</v>
      </c>
      <c r="W768" s="100">
        <f t="shared" si="432"/>
        <v>42800</v>
      </c>
      <c r="X768" s="113"/>
      <c r="Y768" s="113"/>
      <c r="Z768" s="113"/>
      <c r="AA768" s="113"/>
      <c r="AB768" s="113"/>
      <c r="AC768" s="113"/>
      <c r="AD768" s="113"/>
      <c r="AE768" s="113"/>
      <c r="AF768" s="113"/>
      <c r="AG768" s="113"/>
      <c r="AH768" s="113"/>
      <c r="AI768" s="113"/>
    </row>
    <row r="769" spans="2:35" s="41" customFormat="1" ht="12" hidden="1" customHeight="1" x14ac:dyDescent="0.2">
      <c r="B769" s="96" t="s">
        <v>1177</v>
      </c>
      <c r="C769" s="97" t="s">
        <v>1178</v>
      </c>
      <c r="D769" s="98"/>
      <c r="E769" s="99">
        <v>0</v>
      </c>
      <c r="F769" s="99">
        <f t="shared" si="404"/>
        <v>300000</v>
      </c>
      <c r="G769" s="99">
        <f t="shared" si="405"/>
        <v>300000</v>
      </c>
      <c r="H769" s="99">
        <f t="shared" ref="H769:L769" si="433">SUM(H770:H772)</f>
        <v>0</v>
      </c>
      <c r="I769" s="99">
        <f t="shared" si="433"/>
        <v>0</v>
      </c>
      <c r="J769" s="99">
        <f t="shared" si="433"/>
        <v>0</v>
      </c>
      <c r="K769" s="99">
        <f t="shared" si="433"/>
        <v>0</v>
      </c>
      <c r="L769" s="99">
        <f t="shared" si="433"/>
        <v>0</v>
      </c>
      <c r="M769" s="99">
        <f>SUM(M770:M772)</f>
        <v>300000</v>
      </c>
      <c r="N769" s="99">
        <f t="shared" ref="N769:W769" si="434">SUM(N770:N772)</f>
        <v>0</v>
      </c>
      <c r="O769" s="99">
        <f t="shared" si="434"/>
        <v>0</v>
      </c>
      <c r="P769" s="99">
        <f t="shared" si="434"/>
        <v>0</v>
      </c>
      <c r="Q769" s="99">
        <f t="shared" si="434"/>
        <v>0</v>
      </c>
      <c r="R769" s="99">
        <f t="shared" si="434"/>
        <v>0</v>
      </c>
      <c r="S769" s="99">
        <f t="shared" si="434"/>
        <v>0</v>
      </c>
      <c r="T769" s="99">
        <f t="shared" si="434"/>
        <v>0</v>
      </c>
      <c r="U769" s="99">
        <f t="shared" si="434"/>
        <v>0</v>
      </c>
      <c r="V769" s="99">
        <f t="shared" si="434"/>
        <v>0</v>
      </c>
      <c r="W769" s="145">
        <f t="shared" si="434"/>
        <v>300000</v>
      </c>
      <c r="X769" s="113"/>
      <c r="Y769" s="113"/>
      <c r="Z769" s="113"/>
      <c r="AA769" s="113"/>
      <c r="AB769" s="113"/>
      <c r="AC769" s="113"/>
      <c r="AD769" s="113"/>
      <c r="AE769" s="113"/>
      <c r="AF769" s="113"/>
      <c r="AG769" s="113"/>
      <c r="AH769" s="113"/>
      <c r="AI769" s="113"/>
    </row>
    <row r="770" spans="2:35" s="41" customFormat="1" ht="12" hidden="1" customHeight="1" x14ac:dyDescent="0.2">
      <c r="B770" s="111" t="s">
        <v>1179</v>
      </c>
      <c r="C770" s="109" t="s">
        <v>1074</v>
      </c>
      <c r="D770" s="98"/>
      <c r="E770" s="99">
        <v>54571.839999999997</v>
      </c>
      <c r="F770" s="99">
        <f t="shared" si="404"/>
        <v>11428.160000000003</v>
      </c>
      <c r="G770" s="99">
        <f t="shared" si="405"/>
        <v>66000</v>
      </c>
      <c r="H770" s="99">
        <v>0</v>
      </c>
      <c r="I770" s="99">
        <v>0</v>
      </c>
      <c r="J770" s="99">
        <v>0</v>
      </c>
      <c r="K770" s="99">
        <v>0</v>
      </c>
      <c r="L770" s="99">
        <v>0</v>
      </c>
      <c r="M770" s="99">
        <v>66000</v>
      </c>
      <c r="N770" s="99">
        <v>0</v>
      </c>
      <c r="O770" s="99">
        <v>0</v>
      </c>
      <c r="P770" s="99">
        <v>0</v>
      </c>
      <c r="Q770" s="99">
        <v>0</v>
      </c>
      <c r="R770" s="99">
        <v>0</v>
      </c>
      <c r="S770" s="99">
        <v>0</v>
      </c>
      <c r="T770" s="99">
        <v>0</v>
      </c>
      <c r="U770" s="99">
        <v>0</v>
      </c>
      <c r="V770" s="99">
        <v>0</v>
      </c>
      <c r="W770" s="100">
        <f t="shared" ref="W770:W772" si="435">SUM(H770:V770)</f>
        <v>66000</v>
      </c>
      <c r="X770" s="113"/>
      <c r="Y770" s="113"/>
      <c r="Z770" s="113"/>
      <c r="AA770" s="113"/>
      <c r="AB770" s="113"/>
      <c r="AC770" s="113"/>
      <c r="AD770" s="113"/>
      <c r="AE770" s="113"/>
      <c r="AF770" s="113"/>
      <c r="AG770" s="113"/>
      <c r="AH770" s="113"/>
      <c r="AI770" s="113"/>
    </row>
    <row r="771" spans="2:35" s="41" customFormat="1" ht="12" hidden="1" customHeight="1" x14ac:dyDescent="0.2">
      <c r="B771" s="111" t="s">
        <v>1180</v>
      </c>
      <c r="C771" s="109" t="s">
        <v>1076</v>
      </c>
      <c r="D771" s="98"/>
      <c r="E771" s="99">
        <v>67740.45</v>
      </c>
      <c r="F771" s="99">
        <f t="shared" si="404"/>
        <v>154259.54999999999</v>
      </c>
      <c r="G771" s="99">
        <f t="shared" si="405"/>
        <v>222000</v>
      </c>
      <c r="H771" s="99">
        <v>0</v>
      </c>
      <c r="I771" s="99">
        <v>0</v>
      </c>
      <c r="J771" s="99">
        <v>0</v>
      </c>
      <c r="K771" s="99">
        <v>0</v>
      </c>
      <c r="L771" s="99">
        <v>0</v>
      </c>
      <c r="M771" s="99">
        <v>222000</v>
      </c>
      <c r="N771" s="99">
        <v>0</v>
      </c>
      <c r="O771" s="99">
        <v>0</v>
      </c>
      <c r="P771" s="99">
        <v>0</v>
      </c>
      <c r="Q771" s="99">
        <v>0</v>
      </c>
      <c r="R771" s="99">
        <v>0</v>
      </c>
      <c r="S771" s="99">
        <v>0</v>
      </c>
      <c r="T771" s="99">
        <v>0</v>
      </c>
      <c r="U771" s="99">
        <v>0</v>
      </c>
      <c r="V771" s="99">
        <v>0</v>
      </c>
      <c r="W771" s="100">
        <f t="shared" si="435"/>
        <v>222000</v>
      </c>
      <c r="X771" s="113"/>
      <c r="Y771" s="113"/>
      <c r="Z771" s="113"/>
      <c r="AA771" s="113"/>
      <c r="AB771" s="113"/>
      <c r="AC771" s="113"/>
      <c r="AD771" s="113"/>
      <c r="AE771" s="113"/>
      <c r="AF771" s="113"/>
      <c r="AG771" s="113"/>
      <c r="AH771" s="113"/>
      <c r="AI771" s="113"/>
    </row>
    <row r="772" spans="2:35" s="41" customFormat="1" ht="12" hidden="1" customHeight="1" x14ac:dyDescent="0.2">
      <c r="B772" s="111" t="s">
        <v>1181</v>
      </c>
      <c r="C772" s="109" t="s">
        <v>1078</v>
      </c>
      <c r="D772" s="98"/>
      <c r="E772" s="99">
        <v>19285.64</v>
      </c>
      <c r="F772" s="99">
        <f t="shared" si="404"/>
        <v>-7285.6399999999994</v>
      </c>
      <c r="G772" s="99">
        <f t="shared" si="405"/>
        <v>12000</v>
      </c>
      <c r="H772" s="99">
        <v>0</v>
      </c>
      <c r="I772" s="99">
        <v>0</v>
      </c>
      <c r="J772" s="99">
        <v>0</v>
      </c>
      <c r="K772" s="99">
        <v>0</v>
      </c>
      <c r="L772" s="99">
        <v>0</v>
      </c>
      <c r="M772" s="99">
        <v>12000</v>
      </c>
      <c r="N772" s="99">
        <v>0</v>
      </c>
      <c r="O772" s="99">
        <v>0</v>
      </c>
      <c r="P772" s="99">
        <v>0</v>
      </c>
      <c r="Q772" s="99">
        <v>0</v>
      </c>
      <c r="R772" s="99">
        <v>0</v>
      </c>
      <c r="S772" s="99">
        <v>0</v>
      </c>
      <c r="T772" s="99">
        <v>0</v>
      </c>
      <c r="U772" s="99">
        <v>0</v>
      </c>
      <c r="V772" s="99">
        <v>0</v>
      </c>
      <c r="W772" s="100">
        <f t="shared" si="435"/>
        <v>12000</v>
      </c>
      <c r="X772" s="113"/>
      <c r="Y772" s="113"/>
      <c r="Z772" s="113"/>
      <c r="AA772" s="113"/>
      <c r="AB772" s="113"/>
      <c r="AC772" s="113"/>
      <c r="AD772" s="113"/>
      <c r="AE772" s="113"/>
      <c r="AF772" s="113"/>
      <c r="AG772" s="113"/>
      <c r="AH772" s="113"/>
      <c r="AI772" s="113"/>
    </row>
    <row r="773" spans="2:35" s="41" customFormat="1" ht="12" hidden="1" customHeight="1" x14ac:dyDescent="0.2">
      <c r="B773" s="96" t="s">
        <v>1182</v>
      </c>
      <c r="C773" s="97" t="s">
        <v>1183</v>
      </c>
      <c r="D773" s="98"/>
      <c r="E773" s="99">
        <v>0</v>
      </c>
      <c r="F773" s="99">
        <f t="shared" si="404"/>
        <v>90000</v>
      </c>
      <c r="G773" s="99">
        <f t="shared" si="405"/>
        <v>90000</v>
      </c>
      <c r="H773" s="99">
        <f t="shared" ref="H773:L773" si="436">SUM(H774:H776)</f>
        <v>0</v>
      </c>
      <c r="I773" s="99">
        <f t="shared" si="436"/>
        <v>0</v>
      </c>
      <c r="J773" s="99">
        <f t="shared" si="436"/>
        <v>0</v>
      </c>
      <c r="K773" s="99">
        <f t="shared" si="436"/>
        <v>0</v>
      </c>
      <c r="L773" s="99">
        <f t="shared" si="436"/>
        <v>0</v>
      </c>
      <c r="M773" s="99">
        <f>SUM(M774:M776)</f>
        <v>90000</v>
      </c>
      <c r="N773" s="99">
        <f t="shared" ref="N773:W773" si="437">SUM(N774:N776)</f>
        <v>0</v>
      </c>
      <c r="O773" s="99">
        <f t="shared" si="437"/>
        <v>0</v>
      </c>
      <c r="P773" s="99">
        <f t="shared" si="437"/>
        <v>0</v>
      </c>
      <c r="Q773" s="99">
        <f t="shared" si="437"/>
        <v>0</v>
      </c>
      <c r="R773" s="99">
        <f t="shared" si="437"/>
        <v>0</v>
      </c>
      <c r="S773" s="99">
        <f t="shared" si="437"/>
        <v>0</v>
      </c>
      <c r="T773" s="99">
        <f t="shared" si="437"/>
        <v>0</v>
      </c>
      <c r="U773" s="99">
        <f t="shared" si="437"/>
        <v>0</v>
      </c>
      <c r="V773" s="99">
        <f t="shared" si="437"/>
        <v>0</v>
      </c>
      <c r="W773" s="145">
        <f t="shared" si="437"/>
        <v>90000</v>
      </c>
      <c r="X773" s="113"/>
      <c r="Y773" s="113"/>
      <c r="Z773" s="113"/>
      <c r="AA773" s="113"/>
      <c r="AB773" s="113"/>
      <c r="AC773" s="113"/>
      <c r="AD773" s="113"/>
      <c r="AE773" s="113"/>
      <c r="AF773" s="113"/>
      <c r="AG773" s="113"/>
      <c r="AH773" s="113"/>
      <c r="AI773" s="113"/>
    </row>
    <row r="774" spans="2:35" s="41" customFormat="1" ht="12" hidden="1" customHeight="1" x14ac:dyDescent="0.2">
      <c r="B774" s="111" t="s">
        <v>1184</v>
      </c>
      <c r="C774" s="109" t="s">
        <v>1074</v>
      </c>
      <c r="D774" s="98"/>
      <c r="E774" s="99">
        <v>54571.839999999997</v>
      </c>
      <c r="F774" s="99">
        <f t="shared" si="404"/>
        <v>-34771.839999999997</v>
      </c>
      <c r="G774" s="99">
        <f t="shared" si="405"/>
        <v>19800</v>
      </c>
      <c r="H774" s="99">
        <v>0</v>
      </c>
      <c r="I774" s="99">
        <v>0</v>
      </c>
      <c r="J774" s="99">
        <v>0</v>
      </c>
      <c r="K774" s="99">
        <v>0</v>
      </c>
      <c r="L774" s="99">
        <v>0</v>
      </c>
      <c r="M774" s="99">
        <v>19800</v>
      </c>
      <c r="N774" s="99">
        <v>0</v>
      </c>
      <c r="O774" s="99">
        <v>0</v>
      </c>
      <c r="P774" s="99">
        <v>0</v>
      </c>
      <c r="Q774" s="99">
        <v>0</v>
      </c>
      <c r="R774" s="99">
        <v>0</v>
      </c>
      <c r="S774" s="99">
        <v>0</v>
      </c>
      <c r="T774" s="99">
        <v>0</v>
      </c>
      <c r="U774" s="99">
        <v>0</v>
      </c>
      <c r="V774" s="99">
        <v>0</v>
      </c>
      <c r="W774" s="100">
        <f t="shared" ref="W774:W776" si="438">SUM(H774:V774)</f>
        <v>19800</v>
      </c>
      <c r="X774" s="113"/>
      <c r="Y774" s="113"/>
      <c r="Z774" s="113"/>
      <c r="AA774" s="113"/>
      <c r="AB774" s="113"/>
      <c r="AC774" s="113"/>
      <c r="AD774" s="113"/>
      <c r="AE774" s="113"/>
      <c r="AF774" s="113"/>
      <c r="AG774" s="113"/>
      <c r="AH774" s="113"/>
      <c r="AI774" s="113"/>
    </row>
    <row r="775" spans="2:35" s="41" customFormat="1" ht="12" hidden="1" customHeight="1" x14ac:dyDescent="0.2">
      <c r="B775" s="111" t="s">
        <v>1185</v>
      </c>
      <c r="C775" s="109" t="s">
        <v>1076</v>
      </c>
      <c r="D775" s="98"/>
      <c r="E775" s="99">
        <v>67740.45</v>
      </c>
      <c r="F775" s="99">
        <f t="shared" si="404"/>
        <v>-1140.4499999999971</v>
      </c>
      <c r="G775" s="99">
        <f t="shared" si="405"/>
        <v>66600</v>
      </c>
      <c r="H775" s="99">
        <v>0</v>
      </c>
      <c r="I775" s="99">
        <v>0</v>
      </c>
      <c r="J775" s="99">
        <v>0</v>
      </c>
      <c r="K775" s="99">
        <v>0</v>
      </c>
      <c r="L775" s="99">
        <v>0</v>
      </c>
      <c r="M775" s="99">
        <v>66600</v>
      </c>
      <c r="N775" s="99">
        <v>0</v>
      </c>
      <c r="O775" s="99">
        <v>0</v>
      </c>
      <c r="P775" s="99">
        <v>0</v>
      </c>
      <c r="Q775" s="99">
        <v>0</v>
      </c>
      <c r="R775" s="99">
        <v>0</v>
      </c>
      <c r="S775" s="99">
        <v>0</v>
      </c>
      <c r="T775" s="99">
        <v>0</v>
      </c>
      <c r="U775" s="99">
        <v>0</v>
      </c>
      <c r="V775" s="99">
        <v>0</v>
      </c>
      <c r="W775" s="100">
        <f t="shared" si="438"/>
        <v>66600</v>
      </c>
      <c r="X775" s="113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</row>
    <row r="776" spans="2:35" s="41" customFormat="1" ht="12" hidden="1" customHeight="1" x14ac:dyDescent="0.2">
      <c r="B776" s="111" t="s">
        <v>1186</v>
      </c>
      <c r="C776" s="109" t="s">
        <v>1078</v>
      </c>
      <c r="D776" s="98"/>
      <c r="E776" s="99">
        <v>19285.64</v>
      </c>
      <c r="F776" s="99">
        <f t="shared" si="404"/>
        <v>-15685.64</v>
      </c>
      <c r="G776" s="99">
        <f t="shared" si="405"/>
        <v>3600</v>
      </c>
      <c r="H776" s="99">
        <v>0</v>
      </c>
      <c r="I776" s="99">
        <v>0</v>
      </c>
      <c r="J776" s="99">
        <v>0</v>
      </c>
      <c r="K776" s="99">
        <v>0</v>
      </c>
      <c r="L776" s="99">
        <v>0</v>
      </c>
      <c r="M776" s="99">
        <v>3600</v>
      </c>
      <c r="N776" s="99">
        <v>0</v>
      </c>
      <c r="O776" s="99">
        <v>0</v>
      </c>
      <c r="P776" s="99">
        <v>0</v>
      </c>
      <c r="Q776" s="99">
        <v>0</v>
      </c>
      <c r="R776" s="99">
        <v>0</v>
      </c>
      <c r="S776" s="99">
        <v>0</v>
      </c>
      <c r="T776" s="99">
        <v>0</v>
      </c>
      <c r="U776" s="99">
        <v>0</v>
      </c>
      <c r="V776" s="99">
        <v>0</v>
      </c>
      <c r="W776" s="100">
        <f t="shared" si="438"/>
        <v>3600</v>
      </c>
      <c r="X776" s="113"/>
      <c r="Y776" s="113"/>
      <c r="Z776" s="113"/>
      <c r="AA776" s="113"/>
      <c r="AB776" s="113"/>
      <c r="AC776" s="113"/>
      <c r="AD776" s="113"/>
      <c r="AE776" s="113"/>
      <c r="AF776" s="113"/>
      <c r="AG776" s="113"/>
      <c r="AH776" s="113"/>
      <c r="AI776" s="113"/>
    </row>
    <row r="777" spans="2:35" s="41" customFormat="1" ht="12" hidden="1" customHeight="1" x14ac:dyDescent="0.2">
      <c r="B777" s="96" t="s">
        <v>1187</v>
      </c>
      <c r="C777" s="97" t="s">
        <v>1188</v>
      </c>
      <c r="D777" s="98"/>
      <c r="E777" s="99">
        <v>0</v>
      </c>
      <c r="F777" s="99">
        <f t="shared" si="404"/>
        <v>400000</v>
      </c>
      <c r="G777" s="99">
        <f t="shared" si="405"/>
        <v>400000</v>
      </c>
      <c r="H777" s="99">
        <f t="shared" ref="H777:L777" si="439">SUM(H778:H780)</f>
        <v>0</v>
      </c>
      <c r="I777" s="99">
        <f t="shared" si="439"/>
        <v>0</v>
      </c>
      <c r="J777" s="99">
        <f t="shared" si="439"/>
        <v>0</v>
      </c>
      <c r="K777" s="99">
        <f t="shared" si="439"/>
        <v>0</v>
      </c>
      <c r="L777" s="99">
        <f t="shared" si="439"/>
        <v>0</v>
      </c>
      <c r="M777" s="99">
        <f>SUM(M778:M780)</f>
        <v>400000</v>
      </c>
      <c r="N777" s="99">
        <f t="shared" ref="N777:W777" si="440">SUM(N778:N780)</f>
        <v>0</v>
      </c>
      <c r="O777" s="99">
        <f t="shared" si="440"/>
        <v>0</v>
      </c>
      <c r="P777" s="99">
        <f t="shared" si="440"/>
        <v>0</v>
      </c>
      <c r="Q777" s="99">
        <f t="shared" si="440"/>
        <v>0</v>
      </c>
      <c r="R777" s="99">
        <f t="shared" si="440"/>
        <v>0</v>
      </c>
      <c r="S777" s="99">
        <f t="shared" si="440"/>
        <v>0</v>
      </c>
      <c r="T777" s="99">
        <f t="shared" si="440"/>
        <v>0</v>
      </c>
      <c r="U777" s="99">
        <f t="shared" si="440"/>
        <v>0</v>
      </c>
      <c r="V777" s="99">
        <f t="shared" si="440"/>
        <v>0</v>
      </c>
      <c r="W777" s="145">
        <f t="shared" si="440"/>
        <v>400000</v>
      </c>
      <c r="X777" s="113"/>
      <c r="Y777" s="113"/>
      <c r="Z777" s="113"/>
      <c r="AA777" s="113"/>
      <c r="AB777" s="113"/>
      <c r="AC777" s="113"/>
      <c r="AD777" s="113"/>
      <c r="AE777" s="113"/>
      <c r="AF777" s="113"/>
      <c r="AG777" s="113"/>
      <c r="AH777" s="113"/>
      <c r="AI777" s="113"/>
    </row>
    <row r="778" spans="2:35" s="41" customFormat="1" ht="12" hidden="1" customHeight="1" x14ac:dyDescent="0.2">
      <c r="B778" s="111" t="s">
        <v>1189</v>
      </c>
      <c r="C778" s="109" t="s">
        <v>1074</v>
      </c>
      <c r="D778" s="98"/>
      <c r="E778" s="99">
        <v>54571.839999999997</v>
      </c>
      <c r="F778" s="99">
        <f t="shared" si="404"/>
        <v>33428.160000000003</v>
      </c>
      <c r="G778" s="99">
        <f t="shared" si="405"/>
        <v>88000</v>
      </c>
      <c r="H778" s="99">
        <v>0</v>
      </c>
      <c r="I778" s="99">
        <v>0</v>
      </c>
      <c r="J778" s="99">
        <v>0</v>
      </c>
      <c r="K778" s="99">
        <v>0</v>
      </c>
      <c r="L778" s="99">
        <v>0</v>
      </c>
      <c r="M778" s="99">
        <v>88000</v>
      </c>
      <c r="N778" s="99">
        <v>0</v>
      </c>
      <c r="O778" s="99">
        <v>0</v>
      </c>
      <c r="P778" s="99">
        <v>0</v>
      </c>
      <c r="Q778" s="99">
        <v>0</v>
      </c>
      <c r="R778" s="99">
        <v>0</v>
      </c>
      <c r="S778" s="99">
        <v>0</v>
      </c>
      <c r="T778" s="99">
        <v>0</v>
      </c>
      <c r="U778" s="99">
        <v>0</v>
      </c>
      <c r="V778" s="99">
        <v>0</v>
      </c>
      <c r="W778" s="100">
        <f t="shared" ref="W778:W780" si="441">SUM(H778:V778)</f>
        <v>88000</v>
      </c>
      <c r="X778" s="113"/>
      <c r="Y778" s="113"/>
      <c r="Z778" s="113"/>
      <c r="AA778" s="113"/>
      <c r="AB778" s="113"/>
      <c r="AC778" s="113"/>
      <c r="AD778" s="113"/>
      <c r="AE778" s="113"/>
      <c r="AF778" s="113"/>
      <c r="AG778" s="113"/>
      <c r="AH778" s="113"/>
      <c r="AI778" s="113"/>
    </row>
    <row r="779" spans="2:35" s="41" customFormat="1" ht="12" hidden="1" customHeight="1" x14ac:dyDescent="0.2">
      <c r="B779" s="111" t="s">
        <v>1190</v>
      </c>
      <c r="C779" s="109" t="s">
        <v>1076</v>
      </c>
      <c r="D779" s="98"/>
      <c r="E779" s="99">
        <v>67740.45</v>
      </c>
      <c r="F779" s="99">
        <f t="shared" si="404"/>
        <v>228259.55</v>
      </c>
      <c r="G779" s="99">
        <f t="shared" si="405"/>
        <v>296000</v>
      </c>
      <c r="H779" s="99">
        <v>0</v>
      </c>
      <c r="I779" s="99">
        <v>0</v>
      </c>
      <c r="J779" s="99">
        <v>0</v>
      </c>
      <c r="K779" s="99">
        <v>0</v>
      </c>
      <c r="L779" s="99">
        <v>0</v>
      </c>
      <c r="M779" s="99">
        <v>296000</v>
      </c>
      <c r="N779" s="99">
        <v>0</v>
      </c>
      <c r="O779" s="99">
        <v>0</v>
      </c>
      <c r="P779" s="99">
        <v>0</v>
      </c>
      <c r="Q779" s="99">
        <v>0</v>
      </c>
      <c r="R779" s="99">
        <v>0</v>
      </c>
      <c r="S779" s="99">
        <v>0</v>
      </c>
      <c r="T779" s="99">
        <v>0</v>
      </c>
      <c r="U779" s="99">
        <v>0</v>
      </c>
      <c r="V779" s="99">
        <v>0</v>
      </c>
      <c r="W779" s="100">
        <f t="shared" si="441"/>
        <v>296000</v>
      </c>
      <c r="X779" s="113"/>
      <c r="Y779" s="113"/>
      <c r="Z779" s="113"/>
      <c r="AA779" s="113"/>
      <c r="AB779" s="113"/>
      <c r="AC779" s="113"/>
      <c r="AD779" s="113"/>
      <c r="AE779" s="113"/>
      <c r="AF779" s="113"/>
      <c r="AG779" s="113"/>
      <c r="AH779" s="113"/>
      <c r="AI779" s="113"/>
    </row>
    <row r="780" spans="2:35" s="41" customFormat="1" ht="12" hidden="1" customHeight="1" x14ac:dyDescent="0.2">
      <c r="B780" s="111" t="s">
        <v>1191</v>
      </c>
      <c r="C780" s="109" t="s">
        <v>1078</v>
      </c>
      <c r="D780" s="98"/>
      <c r="E780" s="99">
        <v>19285.64</v>
      </c>
      <c r="F780" s="99">
        <f t="shared" si="404"/>
        <v>-3285.6399999999994</v>
      </c>
      <c r="G780" s="99">
        <f t="shared" si="405"/>
        <v>16000</v>
      </c>
      <c r="H780" s="99">
        <v>0</v>
      </c>
      <c r="I780" s="99">
        <v>0</v>
      </c>
      <c r="J780" s="99">
        <v>0</v>
      </c>
      <c r="K780" s="99">
        <v>0</v>
      </c>
      <c r="L780" s="99">
        <v>0</v>
      </c>
      <c r="M780" s="99">
        <v>16000</v>
      </c>
      <c r="N780" s="99">
        <v>0</v>
      </c>
      <c r="O780" s="99">
        <v>0</v>
      </c>
      <c r="P780" s="99">
        <v>0</v>
      </c>
      <c r="Q780" s="99">
        <v>0</v>
      </c>
      <c r="R780" s="99">
        <v>0</v>
      </c>
      <c r="S780" s="99">
        <v>0</v>
      </c>
      <c r="T780" s="99">
        <v>0</v>
      </c>
      <c r="U780" s="99">
        <v>0</v>
      </c>
      <c r="V780" s="99">
        <v>0</v>
      </c>
      <c r="W780" s="100">
        <f t="shared" si="441"/>
        <v>16000</v>
      </c>
      <c r="X780" s="113"/>
      <c r="Y780" s="113"/>
      <c r="Z780" s="113"/>
      <c r="AA780" s="113"/>
      <c r="AB780" s="113"/>
      <c r="AC780" s="113"/>
      <c r="AD780" s="113"/>
      <c r="AE780" s="113"/>
      <c r="AF780" s="113"/>
      <c r="AG780" s="113"/>
      <c r="AH780" s="113"/>
      <c r="AI780" s="113"/>
    </row>
    <row r="781" spans="2:35" s="41" customFormat="1" ht="12" hidden="1" customHeight="1" x14ac:dyDescent="0.2">
      <c r="B781" s="96" t="s">
        <v>1192</v>
      </c>
      <c r="C781" s="97" t="s">
        <v>1193</v>
      </c>
      <c r="D781" s="98"/>
      <c r="E781" s="99">
        <v>0</v>
      </c>
      <c r="F781" s="99">
        <f t="shared" si="404"/>
        <v>1000000</v>
      </c>
      <c r="G781" s="99">
        <f t="shared" si="405"/>
        <v>1000000</v>
      </c>
      <c r="H781" s="99">
        <f t="shared" ref="H781:L781" si="442">SUM(H782:H784)</f>
        <v>0</v>
      </c>
      <c r="I781" s="99">
        <f t="shared" si="442"/>
        <v>0</v>
      </c>
      <c r="J781" s="99">
        <f t="shared" si="442"/>
        <v>0</v>
      </c>
      <c r="K781" s="99">
        <f t="shared" si="442"/>
        <v>0</v>
      </c>
      <c r="L781" s="99">
        <f t="shared" si="442"/>
        <v>0</v>
      </c>
      <c r="M781" s="99">
        <f>SUM(M782:M784)</f>
        <v>1000000</v>
      </c>
      <c r="N781" s="99">
        <f t="shared" ref="N781:W781" si="443">SUM(N782:N784)</f>
        <v>0</v>
      </c>
      <c r="O781" s="99">
        <f t="shared" si="443"/>
        <v>0</v>
      </c>
      <c r="P781" s="99">
        <f t="shared" si="443"/>
        <v>0</v>
      </c>
      <c r="Q781" s="99">
        <f t="shared" si="443"/>
        <v>0</v>
      </c>
      <c r="R781" s="99">
        <f t="shared" si="443"/>
        <v>0</v>
      </c>
      <c r="S781" s="99">
        <f t="shared" si="443"/>
        <v>0</v>
      </c>
      <c r="T781" s="99">
        <f t="shared" si="443"/>
        <v>0</v>
      </c>
      <c r="U781" s="99">
        <f t="shared" si="443"/>
        <v>0</v>
      </c>
      <c r="V781" s="99">
        <f t="shared" si="443"/>
        <v>0</v>
      </c>
      <c r="W781" s="145">
        <f t="shared" si="443"/>
        <v>1000000</v>
      </c>
      <c r="X781" s="113"/>
      <c r="Y781" s="113"/>
      <c r="Z781" s="113"/>
      <c r="AA781" s="113"/>
      <c r="AB781" s="113"/>
      <c r="AC781" s="113"/>
      <c r="AD781" s="113"/>
      <c r="AE781" s="113"/>
      <c r="AF781" s="113"/>
      <c r="AG781" s="113"/>
      <c r="AH781" s="113"/>
      <c r="AI781" s="113"/>
    </row>
    <row r="782" spans="2:35" s="41" customFormat="1" ht="12" hidden="1" customHeight="1" x14ac:dyDescent="0.2">
      <c r="B782" s="111" t="s">
        <v>1194</v>
      </c>
      <c r="C782" s="109" t="s">
        <v>1074</v>
      </c>
      <c r="D782" s="98"/>
      <c r="E782" s="99">
        <v>54571.839999999997</v>
      </c>
      <c r="F782" s="99">
        <f t="shared" si="404"/>
        <v>165428.16</v>
      </c>
      <c r="G782" s="99">
        <f t="shared" si="405"/>
        <v>220000</v>
      </c>
      <c r="H782" s="99">
        <v>0</v>
      </c>
      <c r="I782" s="99">
        <v>0</v>
      </c>
      <c r="J782" s="99">
        <v>0</v>
      </c>
      <c r="K782" s="99">
        <v>0</v>
      </c>
      <c r="L782" s="99">
        <v>0</v>
      </c>
      <c r="M782" s="99">
        <v>220000</v>
      </c>
      <c r="N782" s="99">
        <v>0</v>
      </c>
      <c r="O782" s="99">
        <v>0</v>
      </c>
      <c r="P782" s="99">
        <v>0</v>
      </c>
      <c r="Q782" s="99">
        <v>0</v>
      </c>
      <c r="R782" s="99">
        <v>0</v>
      </c>
      <c r="S782" s="99">
        <v>0</v>
      </c>
      <c r="T782" s="99">
        <v>0</v>
      </c>
      <c r="U782" s="99">
        <v>0</v>
      </c>
      <c r="V782" s="99">
        <v>0</v>
      </c>
      <c r="W782" s="100">
        <f t="shared" ref="W782:W784" si="444">SUM(H782:V782)</f>
        <v>220000</v>
      </c>
      <c r="X782" s="113"/>
      <c r="Y782" s="113"/>
      <c r="Z782" s="113"/>
      <c r="AA782" s="113"/>
      <c r="AB782" s="113"/>
      <c r="AC782" s="113"/>
      <c r="AD782" s="113"/>
      <c r="AE782" s="113"/>
      <c r="AF782" s="113"/>
      <c r="AG782" s="113"/>
      <c r="AH782" s="113"/>
      <c r="AI782" s="113"/>
    </row>
    <row r="783" spans="2:35" s="41" customFormat="1" ht="12" hidden="1" customHeight="1" x14ac:dyDescent="0.2">
      <c r="B783" s="111" t="s">
        <v>1195</v>
      </c>
      <c r="C783" s="109" t="s">
        <v>1076</v>
      </c>
      <c r="D783" s="98"/>
      <c r="E783" s="99">
        <v>67740.45</v>
      </c>
      <c r="F783" s="99">
        <f t="shared" si="404"/>
        <v>672259.55</v>
      </c>
      <c r="G783" s="99">
        <f t="shared" si="405"/>
        <v>740000</v>
      </c>
      <c r="H783" s="99">
        <v>0</v>
      </c>
      <c r="I783" s="99">
        <v>0</v>
      </c>
      <c r="J783" s="99">
        <v>0</v>
      </c>
      <c r="K783" s="99">
        <v>0</v>
      </c>
      <c r="L783" s="99">
        <v>0</v>
      </c>
      <c r="M783" s="99">
        <v>740000</v>
      </c>
      <c r="N783" s="99">
        <v>0</v>
      </c>
      <c r="O783" s="99">
        <v>0</v>
      </c>
      <c r="P783" s="99">
        <v>0</v>
      </c>
      <c r="Q783" s="99">
        <v>0</v>
      </c>
      <c r="R783" s="99">
        <v>0</v>
      </c>
      <c r="S783" s="99">
        <v>0</v>
      </c>
      <c r="T783" s="99">
        <v>0</v>
      </c>
      <c r="U783" s="99">
        <v>0</v>
      </c>
      <c r="V783" s="99">
        <v>0</v>
      </c>
      <c r="W783" s="100">
        <f t="shared" si="444"/>
        <v>740000</v>
      </c>
      <c r="X783" s="113"/>
      <c r="Y783" s="113"/>
      <c r="Z783" s="113"/>
      <c r="AA783" s="113"/>
      <c r="AB783" s="113"/>
      <c r="AC783" s="113"/>
      <c r="AD783" s="113"/>
      <c r="AE783" s="113"/>
      <c r="AF783" s="113"/>
      <c r="AG783" s="113"/>
      <c r="AH783" s="113"/>
      <c r="AI783" s="113"/>
    </row>
    <row r="784" spans="2:35" s="41" customFormat="1" ht="12" hidden="1" customHeight="1" x14ac:dyDescent="0.2">
      <c r="B784" s="111" t="s">
        <v>1196</v>
      </c>
      <c r="C784" s="109" t="s">
        <v>1078</v>
      </c>
      <c r="D784" s="98"/>
      <c r="E784" s="99">
        <v>19285.64</v>
      </c>
      <c r="F784" s="99">
        <f t="shared" si="404"/>
        <v>20714.36</v>
      </c>
      <c r="G784" s="99">
        <f t="shared" si="405"/>
        <v>40000</v>
      </c>
      <c r="H784" s="99">
        <v>0</v>
      </c>
      <c r="I784" s="99">
        <v>0</v>
      </c>
      <c r="J784" s="99">
        <v>0</v>
      </c>
      <c r="K784" s="99">
        <v>0</v>
      </c>
      <c r="L784" s="99">
        <v>0</v>
      </c>
      <c r="M784" s="99">
        <v>40000</v>
      </c>
      <c r="N784" s="99">
        <v>0</v>
      </c>
      <c r="O784" s="99">
        <v>0</v>
      </c>
      <c r="P784" s="99">
        <v>0</v>
      </c>
      <c r="Q784" s="99">
        <v>0</v>
      </c>
      <c r="R784" s="99">
        <v>0</v>
      </c>
      <c r="S784" s="99">
        <v>0</v>
      </c>
      <c r="T784" s="99">
        <v>0</v>
      </c>
      <c r="U784" s="99">
        <v>0</v>
      </c>
      <c r="V784" s="99">
        <v>0</v>
      </c>
      <c r="W784" s="100">
        <f t="shared" si="444"/>
        <v>40000</v>
      </c>
      <c r="X784" s="113"/>
      <c r="Y784" s="113"/>
      <c r="Z784" s="113"/>
      <c r="AA784" s="113"/>
      <c r="AB784" s="113"/>
      <c r="AC784" s="113"/>
      <c r="AD784" s="113"/>
      <c r="AE784" s="113"/>
      <c r="AF784" s="113"/>
      <c r="AG784" s="113"/>
      <c r="AH784" s="113"/>
      <c r="AI784" s="113"/>
    </row>
    <row r="785" spans="2:35" s="41" customFormat="1" ht="12" hidden="1" customHeight="1" x14ac:dyDescent="0.2">
      <c r="B785" s="96" t="s">
        <v>1197</v>
      </c>
      <c r="C785" s="97" t="s">
        <v>1198</v>
      </c>
      <c r="D785" s="98"/>
      <c r="E785" s="99">
        <v>0</v>
      </c>
      <c r="F785" s="99">
        <f t="shared" si="404"/>
        <v>255000</v>
      </c>
      <c r="G785" s="99">
        <f t="shared" si="405"/>
        <v>255000</v>
      </c>
      <c r="H785" s="99">
        <f t="shared" ref="H785:L785" si="445">SUM(H786:H788)</f>
        <v>0</v>
      </c>
      <c r="I785" s="99">
        <f t="shared" si="445"/>
        <v>0</v>
      </c>
      <c r="J785" s="99">
        <f t="shared" si="445"/>
        <v>0</v>
      </c>
      <c r="K785" s="99">
        <f t="shared" si="445"/>
        <v>0</v>
      </c>
      <c r="L785" s="99">
        <f t="shared" si="445"/>
        <v>0</v>
      </c>
      <c r="M785" s="99">
        <f>SUM(M786:M788)</f>
        <v>255000</v>
      </c>
      <c r="N785" s="99">
        <f t="shared" ref="N785:W785" si="446">SUM(N786:N788)</f>
        <v>0</v>
      </c>
      <c r="O785" s="99">
        <f t="shared" si="446"/>
        <v>0</v>
      </c>
      <c r="P785" s="99">
        <f t="shared" si="446"/>
        <v>0</v>
      </c>
      <c r="Q785" s="99">
        <f t="shared" si="446"/>
        <v>0</v>
      </c>
      <c r="R785" s="99">
        <f t="shared" si="446"/>
        <v>0</v>
      </c>
      <c r="S785" s="99">
        <f t="shared" si="446"/>
        <v>0</v>
      </c>
      <c r="T785" s="99">
        <f t="shared" si="446"/>
        <v>0</v>
      </c>
      <c r="U785" s="99">
        <f t="shared" si="446"/>
        <v>0</v>
      </c>
      <c r="V785" s="99">
        <f t="shared" si="446"/>
        <v>0</v>
      </c>
      <c r="W785" s="145">
        <f t="shared" si="446"/>
        <v>255000</v>
      </c>
      <c r="X785" s="113"/>
      <c r="Y785" s="113"/>
      <c r="Z785" s="113"/>
      <c r="AA785" s="113"/>
      <c r="AB785" s="113"/>
      <c r="AC785" s="113"/>
      <c r="AD785" s="113"/>
      <c r="AE785" s="113"/>
      <c r="AF785" s="113"/>
      <c r="AG785" s="113"/>
      <c r="AH785" s="113"/>
      <c r="AI785" s="113"/>
    </row>
    <row r="786" spans="2:35" s="41" customFormat="1" ht="12" hidden="1" customHeight="1" x14ac:dyDescent="0.2">
      <c r="B786" s="111" t="s">
        <v>1199</v>
      </c>
      <c r="C786" s="109" t="s">
        <v>1074</v>
      </c>
      <c r="D786" s="98"/>
      <c r="E786" s="99">
        <v>54571.839999999997</v>
      </c>
      <c r="F786" s="99">
        <f t="shared" si="404"/>
        <v>1528.1600000000035</v>
      </c>
      <c r="G786" s="99">
        <f t="shared" si="405"/>
        <v>56100</v>
      </c>
      <c r="H786" s="99">
        <v>0</v>
      </c>
      <c r="I786" s="99">
        <v>0</v>
      </c>
      <c r="J786" s="99">
        <v>0</v>
      </c>
      <c r="K786" s="99">
        <v>0</v>
      </c>
      <c r="L786" s="99">
        <v>0</v>
      </c>
      <c r="M786" s="99">
        <v>56100</v>
      </c>
      <c r="N786" s="99">
        <v>0</v>
      </c>
      <c r="O786" s="99">
        <v>0</v>
      </c>
      <c r="P786" s="99">
        <v>0</v>
      </c>
      <c r="Q786" s="99">
        <v>0</v>
      </c>
      <c r="R786" s="99">
        <v>0</v>
      </c>
      <c r="S786" s="99">
        <v>0</v>
      </c>
      <c r="T786" s="99">
        <v>0</v>
      </c>
      <c r="U786" s="99">
        <v>0</v>
      </c>
      <c r="V786" s="99">
        <v>0</v>
      </c>
      <c r="W786" s="100">
        <f t="shared" ref="W786:W788" si="447">SUM(H786:V786)</f>
        <v>56100</v>
      </c>
      <c r="X786" s="113"/>
      <c r="Y786" s="113"/>
      <c r="Z786" s="113"/>
      <c r="AA786" s="113"/>
      <c r="AB786" s="113"/>
      <c r="AC786" s="113"/>
      <c r="AD786" s="113"/>
      <c r="AE786" s="113"/>
      <c r="AF786" s="113"/>
      <c r="AG786" s="113"/>
      <c r="AH786" s="113"/>
      <c r="AI786" s="113"/>
    </row>
    <row r="787" spans="2:35" s="41" customFormat="1" ht="12" hidden="1" customHeight="1" x14ac:dyDescent="0.2">
      <c r="B787" s="111" t="s">
        <v>1200</v>
      </c>
      <c r="C787" s="109" t="s">
        <v>1076</v>
      </c>
      <c r="D787" s="98"/>
      <c r="E787" s="99">
        <v>67740.45</v>
      </c>
      <c r="F787" s="99">
        <f t="shared" si="404"/>
        <v>120959.55</v>
      </c>
      <c r="G787" s="99">
        <f t="shared" si="405"/>
        <v>188700</v>
      </c>
      <c r="H787" s="99">
        <v>0</v>
      </c>
      <c r="I787" s="99">
        <v>0</v>
      </c>
      <c r="J787" s="99">
        <v>0</v>
      </c>
      <c r="K787" s="99">
        <v>0</v>
      </c>
      <c r="L787" s="99">
        <v>0</v>
      </c>
      <c r="M787" s="99">
        <v>188700</v>
      </c>
      <c r="N787" s="99">
        <v>0</v>
      </c>
      <c r="O787" s="99">
        <v>0</v>
      </c>
      <c r="P787" s="99">
        <v>0</v>
      </c>
      <c r="Q787" s="99">
        <v>0</v>
      </c>
      <c r="R787" s="99">
        <v>0</v>
      </c>
      <c r="S787" s="99">
        <v>0</v>
      </c>
      <c r="T787" s="99">
        <v>0</v>
      </c>
      <c r="U787" s="99">
        <v>0</v>
      </c>
      <c r="V787" s="99">
        <v>0</v>
      </c>
      <c r="W787" s="100">
        <f t="shared" si="447"/>
        <v>188700</v>
      </c>
      <c r="X787" s="113"/>
      <c r="Y787" s="113"/>
      <c r="Z787" s="113"/>
      <c r="AA787" s="113"/>
      <c r="AB787" s="113"/>
      <c r="AC787" s="113"/>
      <c r="AD787" s="113"/>
      <c r="AE787" s="113"/>
      <c r="AF787" s="113"/>
      <c r="AG787" s="113"/>
      <c r="AH787" s="113"/>
      <c r="AI787" s="113"/>
    </row>
    <row r="788" spans="2:35" s="41" customFormat="1" ht="12" hidden="1" customHeight="1" x14ac:dyDescent="0.2">
      <c r="B788" s="111" t="s">
        <v>1201</v>
      </c>
      <c r="C788" s="109" t="s">
        <v>1078</v>
      </c>
      <c r="D788" s="98"/>
      <c r="E788" s="99">
        <v>19285.64</v>
      </c>
      <c r="F788" s="99">
        <f t="shared" si="404"/>
        <v>-9085.64</v>
      </c>
      <c r="G788" s="99">
        <f t="shared" si="405"/>
        <v>10200</v>
      </c>
      <c r="H788" s="99">
        <v>0</v>
      </c>
      <c r="I788" s="99">
        <v>0</v>
      </c>
      <c r="J788" s="99">
        <v>0</v>
      </c>
      <c r="K788" s="99">
        <v>0</v>
      </c>
      <c r="L788" s="99">
        <v>0</v>
      </c>
      <c r="M788" s="99">
        <v>10200</v>
      </c>
      <c r="N788" s="99">
        <v>0</v>
      </c>
      <c r="O788" s="99">
        <v>0</v>
      </c>
      <c r="P788" s="99">
        <v>0</v>
      </c>
      <c r="Q788" s="99">
        <v>0</v>
      </c>
      <c r="R788" s="99">
        <v>0</v>
      </c>
      <c r="S788" s="99">
        <v>0</v>
      </c>
      <c r="T788" s="99">
        <v>0</v>
      </c>
      <c r="U788" s="99">
        <v>0</v>
      </c>
      <c r="V788" s="99">
        <v>0</v>
      </c>
      <c r="W788" s="100">
        <f t="shared" si="447"/>
        <v>10200</v>
      </c>
      <c r="X788" s="113"/>
      <c r="Y788" s="113"/>
      <c r="Z788" s="113"/>
      <c r="AA788" s="113"/>
      <c r="AB788" s="113"/>
      <c r="AC788" s="113"/>
      <c r="AD788" s="113"/>
      <c r="AE788" s="113"/>
      <c r="AF788" s="113"/>
      <c r="AG788" s="113"/>
      <c r="AH788" s="113"/>
      <c r="AI788" s="113"/>
    </row>
    <row r="789" spans="2:35" s="41" customFormat="1" ht="12" hidden="1" customHeight="1" x14ac:dyDescent="0.2">
      <c r="B789" s="96" t="s">
        <v>1202</v>
      </c>
      <c r="C789" s="97" t="s">
        <v>1203</v>
      </c>
      <c r="D789" s="98"/>
      <c r="E789" s="99">
        <v>0</v>
      </c>
      <c r="F789" s="99">
        <f t="shared" si="404"/>
        <v>550000</v>
      </c>
      <c r="G789" s="99">
        <f t="shared" si="405"/>
        <v>550000</v>
      </c>
      <c r="H789" s="99">
        <f t="shared" ref="H789:L789" si="448">SUM(H790:H792)</f>
        <v>0</v>
      </c>
      <c r="I789" s="99">
        <f t="shared" si="448"/>
        <v>0</v>
      </c>
      <c r="J789" s="99">
        <f t="shared" si="448"/>
        <v>0</v>
      </c>
      <c r="K789" s="99">
        <f t="shared" si="448"/>
        <v>0</v>
      </c>
      <c r="L789" s="99">
        <f t="shared" si="448"/>
        <v>0</v>
      </c>
      <c r="M789" s="99">
        <f>SUM(M790:M792)</f>
        <v>550000</v>
      </c>
      <c r="N789" s="99">
        <f t="shared" ref="N789:W789" si="449">SUM(N790:N792)</f>
        <v>0</v>
      </c>
      <c r="O789" s="99">
        <f t="shared" si="449"/>
        <v>0</v>
      </c>
      <c r="P789" s="99">
        <f t="shared" si="449"/>
        <v>0</v>
      </c>
      <c r="Q789" s="99">
        <f t="shared" si="449"/>
        <v>0</v>
      </c>
      <c r="R789" s="99">
        <f t="shared" si="449"/>
        <v>0</v>
      </c>
      <c r="S789" s="99">
        <f t="shared" si="449"/>
        <v>0</v>
      </c>
      <c r="T789" s="99">
        <f t="shared" si="449"/>
        <v>0</v>
      </c>
      <c r="U789" s="99">
        <f t="shared" si="449"/>
        <v>0</v>
      </c>
      <c r="V789" s="99">
        <f t="shared" si="449"/>
        <v>0</v>
      </c>
      <c r="W789" s="145">
        <f t="shared" si="449"/>
        <v>550000</v>
      </c>
      <c r="X789" s="113"/>
      <c r="Y789" s="113"/>
      <c r="Z789" s="113"/>
      <c r="AA789" s="113"/>
      <c r="AB789" s="113"/>
      <c r="AC789" s="113"/>
      <c r="AD789" s="113"/>
      <c r="AE789" s="113"/>
      <c r="AF789" s="113"/>
      <c r="AG789" s="113"/>
      <c r="AH789" s="113"/>
      <c r="AI789" s="113"/>
    </row>
    <row r="790" spans="2:35" s="41" customFormat="1" ht="12" hidden="1" customHeight="1" x14ac:dyDescent="0.2">
      <c r="B790" s="111" t="s">
        <v>1204</v>
      </c>
      <c r="C790" s="109" t="s">
        <v>1074</v>
      </c>
      <c r="D790" s="98"/>
      <c r="E790" s="99">
        <v>54571.839999999997</v>
      </c>
      <c r="F790" s="99">
        <f t="shared" si="404"/>
        <v>66428.160000000003</v>
      </c>
      <c r="G790" s="99">
        <f t="shared" si="405"/>
        <v>121000</v>
      </c>
      <c r="H790" s="99">
        <v>0</v>
      </c>
      <c r="I790" s="99">
        <v>0</v>
      </c>
      <c r="J790" s="99">
        <v>0</v>
      </c>
      <c r="K790" s="99">
        <v>0</v>
      </c>
      <c r="L790" s="99">
        <v>0</v>
      </c>
      <c r="M790" s="99">
        <v>121000</v>
      </c>
      <c r="N790" s="99">
        <v>0</v>
      </c>
      <c r="O790" s="99">
        <v>0</v>
      </c>
      <c r="P790" s="99">
        <v>0</v>
      </c>
      <c r="Q790" s="99">
        <v>0</v>
      </c>
      <c r="R790" s="99">
        <v>0</v>
      </c>
      <c r="S790" s="99">
        <v>0</v>
      </c>
      <c r="T790" s="99">
        <v>0</v>
      </c>
      <c r="U790" s="99">
        <v>0</v>
      </c>
      <c r="V790" s="99">
        <v>0</v>
      </c>
      <c r="W790" s="100">
        <f t="shared" ref="W790:W792" si="450">SUM(H790:V790)</f>
        <v>121000</v>
      </c>
      <c r="X790" s="113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</row>
    <row r="791" spans="2:35" s="41" customFormat="1" ht="12" hidden="1" customHeight="1" x14ac:dyDescent="0.2">
      <c r="B791" s="111" t="s">
        <v>1205</v>
      </c>
      <c r="C791" s="109" t="s">
        <v>1076</v>
      </c>
      <c r="D791" s="98"/>
      <c r="E791" s="99">
        <v>67740.45</v>
      </c>
      <c r="F791" s="99">
        <f t="shared" si="404"/>
        <v>339259.55</v>
      </c>
      <c r="G791" s="99">
        <f t="shared" si="405"/>
        <v>407000</v>
      </c>
      <c r="H791" s="99">
        <v>0</v>
      </c>
      <c r="I791" s="99">
        <v>0</v>
      </c>
      <c r="J791" s="99">
        <v>0</v>
      </c>
      <c r="K791" s="99">
        <v>0</v>
      </c>
      <c r="L791" s="99">
        <v>0</v>
      </c>
      <c r="M791" s="99">
        <v>407000</v>
      </c>
      <c r="N791" s="99">
        <v>0</v>
      </c>
      <c r="O791" s="99">
        <v>0</v>
      </c>
      <c r="P791" s="99">
        <v>0</v>
      </c>
      <c r="Q791" s="99">
        <v>0</v>
      </c>
      <c r="R791" s="99">
        <v>0</v>
      </c>
      <c r="S791" s="99">
        <v>0</v>
      </c>
      <c r="T791" s="99">
        <v>0</v>
      </c>
      <c r="U791" s="99">
        <v>0</v>
      </c>
      <c r="V791" s="99">
        <v>0</v>
      </c>
      <c r="W791" s="100">
        <f t="shared" si="450"/>
        <v>407000</v>
      </c>
      <c r="X791" s="113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</row>
    <row r="792" spans="2:35" s="41" customFormat="1" ht="12" hidden="1" customHeight="1" x14ac:dyDescent="0.2">
      <c r="B792" s="111" t="s">
        <v>1206</v>
      </c>
      <c r="C792" s="109" t="s">
        <v>1078</v>
      </c>
      <c r="D792" s="98"/>
      <c r="E792" s="99">
        <v>19285.64</v>
      </c>
      <c r="F792" s="99">
        <f t="shared" si="404"/>
        <v>2714.3600000000006</v>
      </c>
      <c r="G792" s="99">
        <f t="shared" si="405"/>
        <v>22000</v>
      </c>
      <c r="H792" s="99">
        <v>0</v>
      </c>
      <c r="I792" s="99">
        <v>0</v>
      </c>
      <c r="J792" s="99">
        <v>0</v>
      </c>
      <c r="K792" s="99">
        <v>0</v>
      </c>
      <c r="L792" s="99">
        <v>0</v>
      </c>
      <c r="M792" s="99">
        <v>22000</v>
      </c>
      <c r="N792" s="99">
        <v>0</v>
      </c>
      <c r="O792" s="99">
        <v>0</v>
      </c>
      <c r="P792" s="99">
        <v>0</v>
      </c>
      <c r="Q792" s="99">
        <v>0</v>
      </c>
      <c r="R792" s="99">
        <v>0</v>
      </c>
      <c r="S792" s="99">
        <v>0</v>
      </c>
      <c r="T792" s="99">
        <v>0</v>
      </c>
      <c r="U792" s="99">
        <v>0</v>
      </c>
      <c r="V792" s="99">
        <v>0</v>
      </c>
      <c r="W792" s="100">
        <f t="shared" si="450"/>
        <v>22000</v>
      </c>
      <c r="X792" s="113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</row>
    <row r="793" spans="2:35" s="41" customFormat="1" ht="12" hidden="1" customHeight="1" x14ac:dyDescent="0.2">
      <c r="B793" s="96" t="s">
        <v>1207</v>
      </c>
      <c r="C793" s="97" t="s">
        <v>1208</v>
      </c>
      <c r="D793" s="98"/>
      <c r="E793" s="99">
        <v>0</v>
      </c>
      <c r="F793" s="99">
        <f t="shared" si="404"/>
        <v>850000</v>
      </c>
      <c r="G793" s="99">
        <f t="shared" si="405"/>
        <v>850000</v>
      </c>
      <c r="H793" s="99">
        <f t="shared" ref="H793:L793" si="451">SUM(H794:H796)</f>
        <v>0</v>
      </c>
      <c r="I793" s="99">
        <f t="shared" si="451"/>
        <v>0</v>
      </c>
      <c r="J793" s="99">
        <f t="shared" si="451"/>
        <v>0</v>
      </c>
      <c r="K793" s="99">
        <f t="shared" si="451"/>
        <v>0</v>
      </c>
      <c r="L793" s="99">
        <f t="shared" si="451"/>
        <v>0</v>
      </c>
      <c r="M793" s="99">
        <f>SUM(M794:M796)</f>
        <v>850000</v>
      </c>
      <c r="N793" s="99">
        <f t="shared" ref="N793:W793" si="452">SUM(N794:N796)</f>
        <v>0</v>
      </c>
      <c r="O793" s="99">
        <f t="shared" si="452"/>
        <v>0</v>
      </c>
      <c r="P793" s="99">
        <f t="shared" si="452"/>
        <v>0</v>
      </c>
      <c r="Q793" s="99">
        <f t="shared" si="452"/>
        <v>0</v>
      </c>
      <c r="R793" s="99">
        <f t="shared" si="452"/>
        <v>0</v>
      </c>
      <c r="S793" s="99">
        <f t="shared" si="452"/>
        <v>0</v>
      </c>
      <c r="T793" s="99">
        <f t="shared" si="452"/>
        <v>0</v>
      </c>
      <c r="U793" s="99">
        <f t="shared" si="452"/>
        <v>0</v>
      </c>
      <c r="V793" s="99">
        <f t="shared" si="452"/>
        <v>0</v>
      </c>
      <c r="W793" s="145">
        <f t="shared" si="452"/>
        <v>850000</v>
      </c>
      <c r="X793" s="113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</row>
    <row r="794" spans="2:35" s="41" customFormat="1" ht="12" hidden="1" customHeight="1" x14ac:dyDescent="0.2">
      <c r="B794" s="111" t="s">
        <v>1209</v>
      </c>
      <c r="C794" s="109" t="s">
        <v>1074</v>
      </c>
      <c r="D794" s="98"/>
      <c r="E794" s="99">
        <v>54571.839999999997</v>
      </c>
      <c r="F794" s="99">
        <f t="shared" si="404"/>
        <v>132428.16</v>
      </c>
      <c r="G794" s="99">
        <f t="shared" si="405"/>
        <v>187000</v>
      </c>
      <c r="H794" s="99">
        <v>0</v>
      </c>
      <c r="I794" s="99">
        <v>0</v>
      </c>
      <c r="J794" s="99">
        <v>0</v>
      </c>
      <c r="K794" s="99">
        <v>0</v>
      </c>
      <c r="L794" s="99">
        <v>0</v>
      </c>
      <c r="M794" s="99">
        <v>187000</v>
      </c>
      <c r="N794" s="99">
        <v>0</v>
      </c>
      <c r="O794" s="99">
        <v>0</v>
      </c>
      <c r="P794" s="99">
        <v>0</v>
      </c>
      <c r="Q794" s="99">
        <v>0</v>
      </c>
      <c r="R794" s="99">
        <v>0</v>
      </c>
      <c r="S794" s="99">
        <v>0</v>
      </c>
      <c r="T794" s="99">
        <v>0</v>
      </c>
      <c r="U794" s="99">
        <v>0</v>
      </c>
      <c r="V794" s="99">
        <v>0</v>
      </c>
      <c r="W794" s="100">
        <f t="shared" ref="W794:W796" si="453">SUM(H794:V794)</f>
        <v>187000</v>
      </c>
      <c r="X794" s="113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</row>
    <row r="795" spans="2:35" s="41" customFormat="1" ht="12" hidden="1" customHeight="1" x14ac:dyDescent="0.2">
      <c r="B795" s="111" t="s">
        <v>1210</v>
      </c>
      <c r="C795" s="109" t="s">
        <v>1076</v>
      </c>
      <c r="D795" s="98"/>
      <c r="E795" s="99">
        <v>67740.45</v>
      </c>
      <c r="F795" s="99">
        <f t="shared" ref="F795:F812" si="454">+G795-E795</f>
        <v>561259.55000000005</v>
      </c>
      <c r="G795" s="99">
        <f t="shared" ref="G795:G812" si="455">+W795</f>
        <v>629000</v>
      </c>
      <c r="H795" s="99">
        <v>0</v>
      </c>
      <c r="I795" s="99">
        <v>0</v>
      </c>
      <c r="J795" s="99">
        <v>0</v>
      </c>
      <c r="K795" s="99">
        <v>0</v>
      </c>
      <c r="L795" s="99">
        <v>0</v>
      </c>
      <c r="M795" s="99">
        <v>629000</v>
      </c>
      <c r="N795" s="99">
        <v>0</v>
      </c>
      <c r="O795" s="99">
        <v>0</v>
      </c>
      <c r="P795" s="99">
        <v>0</v>
      </c>
      <c r="Q795" s="99">
        <v>0</v>
      </c>
      <c r="R795" s="99">
        <v>0</v>
      </c>
      <c r="S795" s="99">
        <v>0</v>
      </c>
      <c r="T795" s="99">
        <v>0</v>
      </c>
      <c r="U795" s="99">
        <v>0</v>
      </c>
      <c r="V795" s="99">
        <v>0</v>
      </c>
      <c r="W795" s="100">
        <f t="shared" si="453"/>
        <v>629000</v>
      </c>
      <c r="X795" s="113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</row>
    <row r="796" spans="2:35" s="41" customFormat="1" ht="12" hidden="1" customHeight="1" x14ac:dyDescent="0.2">
      <c r="B796" s="111" t="s">
        <v>1211</v>
      </c>
      <c r="C796" s="109" t="s">
        <v>1078</v>
      </c>
      <c r="D796" s="98"/>
      <c r="E796" s="99">
        <v>19285.64</v>
      </c>
      <c r="F796" s="99">
        <f t="shared" si="454"/>
        <v>14714.36</v>
      </c>
      <c r="G796" s="99">
        <f t="shared" si="455"/>
        <v>34000</v>
      </c>
      <c r="H796" s="99">
        <v>0</v>
      </c>
      <c r="I796" s="99">
        <v>0</v>
      </c>
      <c r="J796" s="99">
        <v>0</v>
      </c>
      <c r="K796" s="99">
        <v>0</v>
      </c>
      <c r="L796" s="99">
        <v>0</v>
      </c>
      <c r="M796" s="99">
        <v>34000</v>
      </c>
      <c r="N796" s="99">
        <v>0</v>
      </c>
      <c r="O796" s="99">
        <v>0</v>
      </c>
      <c r="P796" s="99">
        <v>0</v>
      </c>
      <c r="Q796" s="99">
        <v>0</v>
      </c>
      <c r="R796" s="99">
        <v>0</v>
      </c>
      <c r="S796" s="99">
        <v>0</v>
      </c>
      <c r="T796" s="99">
        <v>0</v>
      </c>
      <c r="U796" s="99">
        <v>0</v>
      </c>
      <c r="V796" s="99">
        <v>0</v>
      </c>
      <c r="W796" s="100">
        <f t="shared" si="453"/>
        <v>34000</v>
      </c>
      <c r="X796" s="113"/>
      <c r="Y796" s="113"/>
      <c r="Z796" s="113"/>
      <c r="AA796" s="113"/>
      <c r="AB796" s="113"/>
      <c r="AC796" s="113"/>
      <c r="AD796" s="113"/>
      <c r="AE796" s="113"/>
      <c r="AF796" s="113"/>
      <c r="AG796" s="113"/>
      <c r="AH796" s="113"/>
      <c r="AI796" s="113"/>
    </row>
    <row r="797" spans="2:35" s="41" customFormat="1" ht="22.5" hidden="1" x14ac:dyDescent="0.2">
      <c r="B797" s="96" t="s">
        <v>1212</v>
      </c>
      <c r="C797" s="97" t="s">
        <v>1213</v>
      </c>
      <c r="D797" s="98"/>
      <c r="E797" s="99">
        <v>0</v>
      </c>
      <c r="F797" s="99">
        <f t="shared" si="454"/>
        <v>600000</v>
      </c>
      <c r="G797" s="99">
        <f t="shared" si="455"/>
        <v>600000</v>
      </c>
      <c r="H797" s="99">
        <f t="shared" ref="H797:L797" si="456">SUM(H798:H800)</f>
        <v>0</v>
      </c>
      <c r="I797" s="99">
        <f t="shared" si="456"/>
        <v>0</v>
      </c>
      <c r="J797" s="99">
        <f t="shared" si="456"/>
        <v>0</v>
      </c>
      <c r="K797" s="99">
        <f t="shared" si="456"/>
        <v>0</v>
      </c>
      <c r="L797" s="99">
        <f t="shared" si="456"/>
        <v>0</v>
      </c>
      <c r="M797" s="99">
        <f>SUM(M798:M800)</f>
        <v>600000</v>
      </c>
      <c r="N797" s="99">
        <f t="shared" ref="N797:W797" si="457">SUM(N798:N800)</f>
        <v>0</v>
      </c>
      <c r="O797" s="99">
        <f t="shared" si="457"/>
        <v>0</v>
      </c>
      <c r="P797" s="99">
        <f t="shared" si="457"/>
        <v>0</v>
      </c>
      <c r="Q797" s="99">
        <f t="shared" si="457"/>
        <v>0</v>
      </c>
      <c r="R797" s="99">
        <f t="shared" si="457"/>
        <v>0</v>
      </c>
      <c r="S797" s="99">
        <f t="shared" si="457"/>
        <v>0</v>
      </c>
      <c r="T797" s="99">
        <f t="shared" si="457"/>
        <v>0</v>
      </c>
      <c r="U797" s="99">
        <f t="shared" si="457"/>
        <v>0</v>
      </c>
      <c r="V797" s="99">
        <f t="shared" si="457"/>
        <v>0</v>
      </c>
      <c r="W797" s="145">
        <f t="shared" si="457"/>
        <v>600000</v>
      </c>
      <c r="X797" s="113"/>
      <c r="Y797" s="113"/>
      <c r="Z797" s="113"/>
      <c r="AA797" s="113"/>
      <c r="AB797" s="113"/>
      <c r="AC797" s="113"/>
      <c r="AD797" s="113"/>
      <c r="AE797" s="113"/>
      <c r="AF797" s="113"/>
      <c r="AG797" s="113"/>
      <c r="AH797" s="113"/>
      <c r="AI797" s="113"/>
    </row>
    <row r="798" spans="2:35" s="41" customFormat="1" ht="12" hidden="1" customHeight="1" x14ac:dyDescent="0.2">
      <c r="B798" s="111" t="s">
        <v>1214</v>
      </c>
      <c r="C798" s="109" t="s">
        <v>1074</v>
      </c>
      <c r="D798" s="98"/>
      <c r="E798" s="99">
        <v>54571.839999999997</v>
      </c>
      <c r="F798" s="99">
        <f t="shared" si="454"/>
        <v>77428.160000000003</v>
      </c>
      <c r="G798" s="99">
        <f t="shared" si="455"/>
        <v>132000</v>
      </c>
      <c r="H798" s="99">
        <v>0</v>
      </c>
      <c r="I798" s="99">
        <v>0</v>
      </c>
      <c r="J798" s="99">
        <v>0</v>
      </c>
      <c r="K798" s="99">
        <v>0</v>
      </c>
      <c r="L798" s="99">
        <v>0</v>
      </c>
      <c r="M798" s="99">
        <v>132000</v>
      </c>
      <c r="N798" s="99">
        <v>0</v>
      </c>
      <c r="O798" s="99">
        <v>0</v>
      </c>
      <c r="P798" s="99">
        <v>0</v>
      </c>
      <c r="Q798" s="99">
        <v>0</v>
      </c>
      <c r="R798" s="99">
        <v>0</v>
      </c>
      <c r="S798" s="99">
        <v>0</v>
      </c>
      <c r="T798" s="99">
        <v>0</v>
      </c>
      <c r="U798" s="99">
        <v>0</v>
      </c>
      <c r="V798" s="99">
        <v>0</v>
      </c>
      <c r="W798" s="100">
        <f t="shared" ref="W798:W800" si="458">SUM(H798:V798)</f>
        <v>132000</v>
      </c>
      <c r="X798" s="113"/>
      <c r="Y798" s="113"/>
      <c r="Z798" s="113"/>
      <c r="AA798" s="113"/>
      <c r="AB798" s="113"/>
      <c r="AC798" s="113"/>
      <c r="AD798" s="113"/>
      <c r="AE798" s="113"/>
      <c r="AF798" s="113"/>
      <c r="AG798" s="113"/>
      <c r="AH798" s="113"/>
      <c r="AI798" s="113"/>
    </row>
    <row r="799" spans="2:35" s="41" customFormat="1" ht="12" hidden="1" customHeight="1" x14ac:dyDescent="0.2">
      <c r="B799" s="111" t="s">
        <v>1215</v>
      </c>
      <c r="C799" s="109" t="s">
        <v>1076</v>
      </c>
      <c r="D799" s="98"/>
      <c r="E799" s="99">
        <v>67740.45</v>
      </c>
      <c r="F799" s="99">
        <f t="shared" si="454"/>
        <v>376259.55</v>
      </c>
      <c r="G799" s="99">
        <f t="shared" si="455"/>
        <v>444000</v>
      </c>
      <c r="H799" s="99">
        <v>0</v>
      </c>
      <c r="I799" s="99">
        <v>0</v>
      </c>
      <c r="J799" s="99">
        <v>0</v>
      </c>
      <c r="K799" s="99">
        <v>0</v>
      </c>
      <c r="L799" s="99">
        <v>0</v>
      </c>
      <c r="M799" s="99">
        <v>444000</v>
      </c>
      <c r="N799" s="99">
        <v>0</v>
      </c>
      <c r="O799" s="99">
        <v>0</v>
      </c>
      <c r="P799" s="99">
        <v>0</v>
      </c>
      <c r="Q799" s="99">
        <v>0</v>
      </c>
      <c r="R799" s="99">
        <v>0</v>
      </c>
      <c r="S799" s="99">
        <v>0</v>
      </c>
      <c r="T799" s="99">
        <v>0</v>
      </c>
      <c r="U799" s="99">
        <v>0</v>
      </c>
      <c r="V799" s="99">
        <v>0</v>
      </c>
      <c r="W799" s="100">
        <f t="shared" si="458"/>
        <v>444000</v>
      </c>
      <c r="X799" s="113"/>
      <c r="Y799" s="113"/>
      <c r="Z799" s="113"/>
      <c r="AA799" s="113"/>
      <c r="AB799" s="113"/>
      <c r="AC799" s="113"/>
      <c r="AD799" s="113"/>
      <c r="AE799" s="113"/>
      <c r="AF799" s="113"/>
      <c r="AG799" s="113"/>
      <c r="AH799" s="113"/>
      <c r="AI799" s="113"/>
    </row>
    <row r="800" spans="2:35" s="41" customFormat="1" ht="12" hidden="1" customHeight="1" x14ac:dyDescent="0.2">
      <c r="B800" s="111" t="s">
        <v>1216</v>
      </c>
      <c r="C800" s="109" t="s">
        <v>1078</v>
      </c>
      <c r="D800" s="98"/>
      <c r="E800" s="99">
        <v>19285.64</v>
      </c>
      <c r="F800" s="99">
        <f t="shared" si="454"/>
        <v>4714.3600000000006</v>
      </c>
      <c r="G800" s="99">
        <f t="shared" si="455"/>
        <v>24000</v>
      </c>
      <c r="H800" s="99">
        <v>0</v>
      </c>
      <c r="I800" s="99">
        <v>0</v>
      </c>
      <c r="J800" s="99">
        <v>0</v>
      </c>
      <c r="K800" s="99">
        <v>0</v>
      </c>
      <c r="L800" s="99">
        <v>0</v>
      </c>
      <c r="M800" s="99">
        <v>24000</v>
      </c>
      <c r="N800" s="99">
        <v>0</v>
      </c>
      <c r="O800" s="99">
        <v>0</v>
      </c>
      <c r="P800" s="99">
        <v>0</v>
      </c>
      <c r="Q800" s="99">
        <v>0</v>
      </c>
      <c r="R800" s="99">
        <v>0</v>
      </c>
      <c r="S800" s="99">
        <v>0</v>
      </c>
      <c r="T800" s="99">
        <v>0</v>
      </c>
      <c r="U800" s="99">
        <v>0</v>
      </c>
      <c r="V800" s="99">
        <v>0</v>
      </c>
      <c r="W800" s="100">
        <f t="shared" si="458"/>
        <v>24000</v>
      </c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  <c r="AI800" s="113"/>
    </row>
    <row r="801" spans="2:35" s="41" customFormat="1" ht="12" hidden="1" customHeight="1" x14ac:dyDescent="0.2">
      <c r="B801" s="96" t="s">
        <v>1217</v>
      </c>
      <c r="C801" s="97" t="s">
        <v>1218</v>
      </c>
      <c r="D801" s="98"/>
      <c r="E801" s="99">
        <v>0</v>
      </c>
      <c r="F801" s="99">
        <f t="shared" si="454"/>
        <v>500000</v>
      </c>
      <c r="G801" s="99">
        <f t="shared" si="455"/>
        <v>500000</v>
      </c>
      <c r="H801" s="99">
        <f t="shared" ref="H801:L801" si="459">SUM(H802:H804)</f>
        <v>0</v>
      </c>
      <c r="I801" s="99">
        <f t="shared" si="459"/>
        <v>0</v>
      </c>
      <c r="J801" s="99">
        <f t="shared" si="459"/>
        <v>0</v>
      </c>
      <c r="K801" s="99">
        <f t="shared" si="459"/>
        <v>0</v>
      </c>
      <c r="L801" s="99">
        <f t="shared" si="459"/>
        <v>0</v>
      </c>
      <c r="M801" s="99">
        <f>SUM(M802:M804)</f>
        <v>500000</v>
      </c>
      <c r="N801" s="99">
        <f t="shared" ref="N801:W801" si="460">SUM(N802:N804)</f>
        <v>0</v>
      </c>
      <c r="O801" s="99">
        <f t="shared" si="460"/>
        <v>0</v>
      </c>
      <c r="P801" s="99">
        <f t="shared" si="460"/>
        <v>0</v>
      </c>
      <c r="Q801" s="99">
        <f t="shared" si="460"/>
        <v>0</v>
      </c>
      <c r="R801" s="99">
        <f t="shared" si="460"/>
        <v>0</v>
      </c>
      <c r="S801" s="99">
        <f t="shared" si="460"/>
        <v>0</v>
      </c>
      <c r="T801" s="99">
        <f t="shared" si="460"/>
        <v>0</v>
      </c>
      <c r="U801" s="99">
        <f t="shared" si="460"/>
        <v>0</v>
      </c>
      <c r="V801" s="99">
        <f t="shared" si="460"/>
        <v>0</v>
      </c>
      <c r="W801" s="145">
        <f t="shared" si="460"/>
        <v>500000</v>
      </c>
      <c r="X801" s="113"/>
      <c r="Y801" s="113"/>
      <c r="Z801" s="113"/>
      <c r="AA801" s="113"/>
      <c r="AB801" s="113"/>
      <c r="AC801" s="113"/>
      <c r="AD801" s="113"/>
      <c r="AE801" s="113"/>
      <c r="AF801" s="113"/>
      <c r="AG801" s="113"/>
      <c r="AH801" s="113"/>
      <c r="AI801" s="113"/>
    </row>
    <row r="802" spans="2:35" s="41" customFormat="1" ht="12" hidden="1" customHeight="1" x14ac:dyDescent="0.2">
      <c r="B802" s="111" t="s">
        <v>1219</v>
      </c>
      <c r="C802" s="109" t="s">
        <v>1074</v>
      </c>
      <c r="D802" s="98"/>
      <c r="E802" s="99">
        <v>54571.839999999997</v>
      </c>
      <c r="F802" s="99">
        <f t="shared" si="454"/>
        <v>55428.160000000003</v>
      </c>
      <c r="G802" s="99">
        <f t="shared" si="455"/>
        <v>110000</v>
      </c>
      <c r="H802" s="99">
        <v>0</v>
      </c>
      <c r="I802" s="99">
        <v>0</v>
      </c>
      <c r="J802" s="99">
        <v>0</v>
      </c>
      <c r="K802" s="99">
        <v>0</v>
      </c>
      <c r="L802" s="99">
        <v>0</v>
      </c>
      <c r="M802" s="99">
        <v>110000</v>
      </c>
      <c r="N802" s="99">
        <v>0</v>
      </c>
      <c r="O802" s="99">
        <v>0</v>
      </c>
      <c r="P802" s="99">
        <v>0</v>
      </c>
      <c r="Q802" s="99">
        <v>0</v>
      </c>
      <c r="R802" s="99">
        <v>0</v>
      </c>
      <c r="S802" s="99">
        <v>0</v>
      </c>
      <c r="T802" s="99">
        <v>0</v>
      </c>
      <c r="U802" s="99">
        <v>0</v>
      </c>
      <c r="V802" s="99">
        <v>0</v>
      </c>
      <c r="W802" s="100">
        <f t="shared" ref="W802:W804" si="461">SUM(H802:V802)</f>
        <v>110000</v>
      </c>
      <c r="X802" s="113"/>
      <c r="Y802" s="113"/>
      <c r="Z802" s="113"/>
      <c r="AA802" s="113"/>
      <c r="AB802" s="113"/>
      <c r="AC802" s="113"/>
      <c r="AD802" s="113"/>
      <c r="AE802" s="113"/>
      <c r="AF802" s="113"/>
      <c r="AG802" s="113"/>
      <c r="AH802" s="113"/>
      <c r="AI802" s="113"/>
    </row>
    <row r="803" spans="2:35" s="41" customFormat="1" ht="12" hidden="1" customHeight="1" x14ac:dyDescent="0.2">
      <c r="B803" s="111" t="s">
        <v>1220</v>
      </c>
      <c r="C803" s="109" t="s">
        <v>1076</v>
      </c>
      <c r="D803" s="98"/>
      <c r="E803" s="99">
        <v>67740.45</v>
      </c>
      <c r="F803" s="99">
        <f t="shared" si="454"/>
        <v>302259.55</v>
      </c>
      <c r="G803" s="99">
        <f t="shared" si="455"/>
        <v>370000</v>
      </c>
      <c r="H803" s="99">
        <v>0</v>
      </c>
      <c r="I803" s="99">
        <v>0</v>
      </c>
      <c r="J803" s="99">
        <v>0</v>
      </c>
      <c r="K803" s="99">
        <v>0</v>
      </c>
      <c r="L803" s="99">
        <v>0</v>
      </c>
      <c r="M803" s="99">
        <v>370000</v>
      </c>
      <c r="N803" s="99">
        <v>0</v>
      </c>
      <c r="O803" s="99">
        <v>0</v>
      </c>
      <c r="P803" s="99">
        <v>0</v>
      </c>
      <c r="Q803" s="99">
        <v>0</v>
      </c>
      <c r="R803" s="99">
        <v>0</v>
      </c>
      <c r="S803" s="99">
        <v>0</v>
      </c>
      <c r="T803" s="99">
        <v>0</v>
      </c>
      <c r="U803" s="99">
        <v>0</v>
      </c>
      <c r="V803" s="99">
        <v>0</v>
      </c>
      <c r="W803" s="100">
        <f t="shared" si="461"/>
        <v>370000</v>
      </c>
      <c r="X803" s="113"/>
      <c r="Y803" s="113"/>
      <c r="Z803" s="113"/>
      <c r="AA803" s="113"/>
      <c r="AB803" s="113"/>
      <c r="AC803" s="113"/>
      <c r="AD803" s="113"/>
      <c r="AE803" s="113"/>
      <c r="AF803" s="113"/>
      <c r="AG803" s="113"/>
      <c r="AH803" s="113"/>
      <c r="AI803" s="113"/>
    </row>
    <row r="804" spans="2:35" s="41" customFormat="1" ht="12" hidden="1" customHeight="1" x14ac:dyDescent="0.2">
      <c r="B804" s="111" t="s">
        <v>1221</v>
      </c>
      <c r="C804" s="109" t="s">
        <v>1078</v>
      </c>
      <c r="D804" s="98"/>
      <c r="E804" s="99">
        <v>19285.64</v>
      </c>
      <c r="F804" s="99">
        <f t="shared" si="454"/>
        <v>714.36000000000058</v>
      </c>
      <c r="G804" s="99">
        <f t="shared" si="455"/>
        <v>20000</v>
      </c>
      <c r="H804" s="99">
        <v>0</v>
      </c>
      <c r="I804" s="99">
        <v>0</v>
      </c>
      <c r="J804" s="99">
        <v>0</v>
      </c>
      <c r="K804" s="99">
        <v>0</v>
      </c>
      <c r="L804" s="99">
        <v>0</v>
      </c>
      <c r="M804" s="99">
        <v>20000</v>
      </c>
      <c r="N804" s="99">
        <v>0</v>
      </c>
      <c r="O804" s="99">
        <v>0</v>
      </c>
      <c r="P804" s="99">
        <v>0</v>
      </c>
      <c r="Q804" s="99">
        <v>0</v>
      </c>
      <c r="R804" s="99">
        <v>0</v>
      </c>
      <c r="S804" s="99">
        <v>0</v>
      </c>
      <c r="T804" s="99">
        <v>0</v>
      </c>
      <c r="U804" s="99">
        <v>0</v>
      </c>
      <c r="V804" s="99">
        <v>0</v>
      </c>
      <c r="W804" s="100">
        <f t="shared" si="461"/>
        <v>20000</v>
      </c>
      <c r="X804" s="113"/>
      <c r="Y804" s="113"/>
      <c r="Z804" s="113"/>
      <c r="AA804" s="113"/>
      <c r="AB804" s="113"/>
      <c r="AC804" s="113"/>
      <c r="AD804" s="113"/>
      <c r="AE804" s="113"/>
      <c r="AF804" s="113"/>
      <c r="AG804" s="113"/>
      <c r="AH804" s="113"/>
      <c r="AI804" s="113"/>
    </row>
    <row r="805" spans="2:35" s="41" customFormat="1" ht="12" hidden="1" customHeight="1" x14ac:dyDescent="0.2">
      <c r="B805" s="96" t="s">
        <v>1222</v>
      </c>
      <c r="C805" s="97" t="s">
        <v>1223</v>
      </c>
      <c r="D805" s="98"/>
      <c r="E805" s="99">
        <v>0</v>
      </c>
      <c r="F805" s="99">
        <f t="shared" si="454"/>
        <v>1200000</v>
      </c>
      <c r="G805" s="99">
        <f t="shared" si="455"/>
        <v>1200000</v>
      </c>
      <c r="H805" s="99">
        <f t="shared" ref="H805:L805" si="462">SUM(H806:H808)</f>
        <v>0</v>
      </c>
      <c r="I805" s="99">
        <f t="shared" si="462"/>
        <v>0</v>
      </c>
      <c r="J805" s="99">
        <f t="shared" si="462"/>
        <v>0</v>
      </c>
      <c r="K805" s="99">
        <f t="shared" si="462"/>
        <v>0</v>
      </c>
      <c r="L805" s="99">
        <f t="shared" si="462"/>
        <v>0</v>
      </c>
      <c r="M805" s="99">
        <f>SUM(M806:M808)</f>
        <v>1200000</v>
      </c>
      <c r="N805" s="99">
        <f t="shared" ref="N805:W805" si="463">SUM(N806:N808)</f>
        <v>0</v>
      </c>
      <c r="O805" s="99">
        <f t="shared" si="463"/>
        <v>0</v>
      </c>
      <c r="P805" s="99">
        <f t="shared" si="463"/>
        <v>0</v>
      </c>
      <c r="Q805" s="99">
        <f t="shared" si="463"/>
        <v>0</v>
      </c>
      <c r="R805" s="99">
        <f t="shared" si="463"/>
        <v>0</v>
      </c>
      <c r="S805" s="99">
        <f t="shared" si="463"/>
        <v>0</v>
      </c>
      <c r="T805" s="99">
        <f t="shared" si="463"/>
        <v>0</v>
      </c>
      <c r="U805" s="99">
        <f t="shared" si="463"/>
        <v>0</v>
      </c>
      <c r="V805" s="99">
        <f t="shared" si="463"/>
        <v>0</v>
      </c>
      <c r="W805" s="145">
        <f t="shared" si="463"/>
        <v>1200000</v>
      </c>
      <c r="X805" s="113"/>
      <c r="Y805" s="113"/>
      <c r="Z805" s="113"/>
      <c r="AA805" s="113"/>
      <c r="AB805" s="113"/>
      <c r="AC805" s="113"/>
      <c r="AD805" s="113"/>
      <c r="AE805" s="113"/>
      <c r="AF805" s="113"/>
      <c r="AG805" s="113"/>
      <c r="AH805" s="113"/>
      <c r="AI805" s="113"/>
    </row>
    <row r="806" spans="2:35" s="41" customFormat="1" ht="12" hidden="1" customHeight="1" x14ac:dyDescent="0.2">
      <c r="B806" s="111" t="s">
        <v>1224</v>
      </c>
      <c r="C806" s="109" t="s">
        <v>1074</v>
      </c>
      <c r="D806" s="98"/>
      <c r="E806" s="99">
        <v>54571.839999999997</v>
      </c>
      <c r="F806" s="99">
        <f t="shared" si="454"/>
        <v>209428.16</v>
      </c>
      <c r="G806" s="99">
        <f t="shared" si="455"/>
        <v>264000</v>
      </c>
      <c r="H806" s="99">
        <v>0</v>
      </c>
      <c r="I806" s="99">
        <v>0</v>
      </c>
      <c r="J806" s="99">
        <v>0</v>
      </c>
      <c r="K806" s="99">
        <v>0</v>
      </c>
      <c r="L806" s="99">
        <v>0</v>
      </c>
      <c r="M806" s="99">
        <v>264000</v>
      </c>
      <c r="N806" s="99">
        <v>0</v>
      </c>
      <c r="O806" s="99">
        <v>0</v>
      </c>
      <c r="P806" s="99">
        <v>0</v>
      </c>
      <c r="Q806" s="99">
        <v>0</v>
      </c>
      <c r="R806" s="99">
        <v>0</v>
      </c>
      <c r="S806" s="99">
        <v>0</v>
      </c>
      <c r="T806" s="99">
        <v>0</v>
      </c>
      <c r="U806" s="99">
        <v>0</v>
      </c>
      <c r="V806" s="99">
        <v>0</v>
      </c>
      <c r="W806" s="100">
        <f t="shared" ref="W806:W808" si="464">SUM(H806:V806)</f>
        <v>264000</v>
      </c>
      <c r="X806" s="113"/>
      <c r="Y806" s="113"/>
      <c r="Z806" s="113"/>
      <c r="AA806" s="113"/>
      <c r="AB806" s="113"/>
      <c r="AC806" s="113"/>
      <c r="AD806" s="113"/>
      <c r="AE806" s="113"/>
      <c r="AF806" s="113"/>
      <c r="AG806" s="113"/>
      <c r="AH806" s="113"/>
      <c r="AI806" s="113"/>
    </row>
    <row r="807" spans="2:35" s="41" customFormat="1" ht="12" hidden="1" customHeight="1" x14ac:dyDescent="0.2">
      <c r="B807" s="111" t="s">
        <v>1225</v>
      </c>
      <c r="C807" s="109" t="s">
        <v>1076</v>
      </c>
      <c r="D807" s="98"/>
      <c r="E807" s="99">
        <v>67740.45</v>
      </c>
      <c r="F807" s="99">
        <f t="shared" si="454"/>
        <v>820259.55</v>
      </c>
      <c r="G807" s="99">
        <f t="shared" si="455"/>
        <v>888000</v>
      </c>
      <c r="H807" s="99">
        <v>0</v>
      </c>
      <c r="I807" s="99">
        <v>0</v>
      </c>
      <c r="J807" s="99">
        <v>0</v>
      </c>
      <c r="K807" s="99">
        <v>0</v>
      </c>
      <c r="L807" s="99">
        <v>0</v>
      </c>
      <c r="M807" s="99">
        <v>888000</v>
      </c>
      <c r="N807" s="99">
        <v>0</v>
      </c>
      <c r="O807" s="99">
        <v>0</v>
      </c>
      <c r="P807" s="99">
        <v>0</v>
      </c>
      <c r="Q807" s="99">
        <v>0</v>
      </c>
      <c r="R807" s="99">
        <v>0</v>
      </c>
      <c r="S807" s="99">
        <v>0</v>
      </c>
      <c r="T807" s="99">
        <v>0</v>
      </c>
      <c r="U807" s="99">
        <v>0</v>
      </c>
      <c r="V807" s="99">
        <v>0</v>
      </c>
      <c r="W807" s="100">
        <f t="shared" si="464"/>
        <v>888000</v>
      </c>
      <c r="X807" s="113"/>
      <c r="Y807" s="113"/>
      <c r="Z807" s="113"/>
      <c r="AA807" s="113"/>
      <c r="AB807" s="113"/>
      <c r="AC807" s="113"/>
      <c r="AD807" s="113"/>
      <c r="AE807" s="113"/>
      <c r="AF807" s="113"/>
      <c r="AG807" s="113"/>
      <c r="AH807" s="113"/>
      <c r="AI807" s="113"/>
    </row>
    <row r="808" spans="2:35" s="41" customFormat="1" ht="12" hidden="1" customHeight="1" x14ac:dyDescent="0.2">
      <c r="B808" s="111" t="s">
        <v>1226</v>
      </c>
      <c r="C808" s="109" t="s">
        <v>1078</v>
      </c>
      <c r="D808" s="98"/>
      <c r="E808" s="99">
        <v>19285.64</v>
      </c>
      <c r="F808" s="99">
        <f t="shared" si="454"/>
        <v>28714.36</v>
      </c>
      <c r="G808" s="99">
        <f t="shared" si="455"/>
        <v>48000</v>
      </c>
      <c r="H808" s="99">
        <v>0</v>
      </c>
      <c r="I808" s="99">
        <v>0</v>
      </c>
      <c r="J808" s="99">
        <v>0</v>
      </c>
      <c r="K808" s="99">
        <v>0</v>
      </c>
      <c r="L808" s="99">
        <v>0</v>
      </c>
      <c r="M808" s="99">
        <v>48000</v>
      </c>
      <c r="N808" s="99">
        <v>0</v>
      </c>
      <c r="O808" s="99">
        <v>0</v>
      </c>
      <c r="P808" s="99">
        <v>0</v>
      </c>
      <c r="Q808" s="99">
        <v>0</v>
      </c>
      <c r="R808" s="99">
        <v>0</v>
      </c>
      <c r="S808" s="99">
        <v>0</v>
      </c>
      <c r="T808" s="99">
        <v>0</v>
      </c>
      <c r="U808" s="99">
        <v>0</v>
      </c>
      <c r="V808" s="99">
        <v>0</v>
      </c>
      <c r="W808" s="100">
        <f t="shared" si="464"/>
        <v>48000</v>
      </c>
      <c r="X808" s="113"/>
      <c r="Y808" s="113"/>
      <c r="Z808" s="113"/>
      <c r="AA808" s="113"/>
      <c r="AB808" s="113"/>
      <c r="AC808" s="113"/>
      <c r="AD808" s="113"/>
      <c r="AE808" s="113"/>
      <c r="AF808" s="113"/>
      <c r="AG808" s="113"/>
      <c r="AH808" s="113"/>
      <c r="AI808" s="113"/>
    </row>
    <row r="809" spans="2:35" s="41" customFormat="1" ht="12" hidden="1" customHeight="1" x14ac:dyDescent="0.2">
      <c r="B809" s="96" t="s">
        <v>1227</v>
      </c>
      <c r="C809" s="97" t="s">
        <v>1228</v>
      </c>
      <c r="D809" s="98"/>
      <c r="E809" s="99">
        <v>0</v>
      </c>
      <c r="F809" s="99">
        <f t="shared" si="454"/>
        <v>1273143.29</v>
      </c>
      <c r="G809" s="99">
        <f t="shared" si="455"/>
        <v>1273143.29</v>
      </c>
      <c r="H809" s="99">
        <f t="shared" ref="H809:L809" si="465">SUM(H810:H812)</f>
        <v>0</v>
      </c>
      <c r="I809" s="99">
        <f t="shared" si="465"/>
        <v>0</v>
      </c>
      <c r="J809" s="99">
        <f t="shared" si="465"/>
        <v>0</v>
      </c>
      <c r="K809" s="99">
        <f t="shared" si="465"/>
        <v>0</v>
      </c>
      <c r="L809" s="99">
        <f t="shared" si="465"/>
        <v>0</v>
      </c>
      <c r="M809" s="99">
        <f>SUM(M810:M812)</f>
        <v>1273143.29</v>
      </c>
      <c r="N809" s="99">
        <f t="shared" ref="N809:W809" si="466">SUM(N810:N812)</f>
        <v>0</v>
      </c>
      <c r="O809" s="99">
        <f t="shared" si="466"/>
        <v>0</v>
      </c>
      <c r="P809" s="99">
        <f t="shared" si="466"/>
        <v>0</v>
      </c>
      <c r="Q809" s="99">
        <f t="shared" si="466"/>
        <v>0</v>
      </c>
      <c r="R809" s="99">
        <f t="shared" si="466"/>
        <v>0</v>
      </c>
      <c r="S809" s="99">
        <f t="shared" si="466"/>
        <v>0</v>
      </c>
      <c r="T809" s="99">
        <f t="shared" si="466"/>
        <v>0</v>
      </c>
      <c r="U809" s="99">
        <f t="shared" si="466"/>
        <v>0</v>
      </c>
      <c r="V809" s="99">
        <f t="shared" si="466"/>
        <v>0</v>
      </c>
      <c r="W809" s="145">
        <f t="shared" si="466"/>
        <v>1273143.29</v>
      </c>
      <c r="X809" s="113"/>
      <c r="Y809" s="113"/>
      <c r="Z809" s="113"/>
      <c r="AA809" s="113"/>
      <c r="AB809" s="113"/>
      <c r="AC809" s="113"/>
      <c r="AD809" s="113"/>
      <c r="AE809" s="113"/>
      <c r="AF809" s="113"/>
      <c r="AG809" s="113"/>
      <c r="AH809" s="113"/>
      <c r="AI809" s="113"/>
    </row>
    <row r="810" spans="2:35" s="41" customFormat="1" ht="12" hidden="1" customHeight="1" x14ac:dyDescent="0.2">
      <c r="B810" s="111" t="s">
        <v>1229</v>
      </c>
      <c r="C810" s="109" t="s">
        <v>1074</v>
      </c>
      <c r="D810" s="98"/>
      <c r="E810" s="99">
        <v>54571.839999999997</v>
      </c>
      <c r="F810" s="99">
        <f t="shared" si="454"/>
        <v>225519.68000000002</v>
      </c>
      <c r="G810" s="99">
        <f t="shared" si="455"/>
        <v>280091.52000000002</v>
      </c>
      <c r="H810" s="99">
        <v>0</v>
      </c>
      <c r="I810" s="99">
        <v>0</v>
      </c>
      <c r="J810" s="99">
        <v>0</v>
      </c>
      <c r="K810" s="99">
        <v>0</v>
      </c>
      <c r="L810" s="99">
        <v>0</v>
      </c>
      <c r="M810" s="99">
        <v>280091.52000000002</v>
      </c>
      <c r="N810" s="99">
        <v>0</v>
      </c>
      <c r="O810" s="99">
        <v>0</v>
      </c>
      <c r="P810" s="99">
        <v>0</v>
      </c>
      <c r="Q810" s="99">
        <v>0</v>
      </c>
      <c r="R810" s="99">
        <v>0</v>
      </c>
      <c r="S810" s="99">
        <v>0</v>
      </c>
      <c r="T810" s="99">
        <v>0</v>
      </c>
      <c r="U810" s="99">
        <v>0</v>
      </c>
      <c r="V810" s="99">
        <v>0</v>
      </c>
      <c r="W810" s="100">
        <f t="shared" ref="W810:W812" si="467">SUM(H810:V810)</f>
        <v>280091.52000000002</v>
      </c>
      <c r="X810" s="113"/>
      <c r="Y810" s="113"/>
      <c r="Z810" s="113"/>
      <c r="AA810" s="113"/>
      <c r="AB810" s="113"/>
      <c r="AC810" s="113"/>
      <c r="AD810" s="113"/>
      <c r="AE810" s="113"/>
      <c r="AF810" s="113"/>
      <c r="AG810" s="113"/>
      <c r="AH810" s="113"/>
      <c r="AI810" s="113"/>
    </row>
    <row r="811" spans="2:35" s="41" customFormat="1" ht="12" hidden="1" customHeight="1" x14ac:dyDescent="0.2">
      <c r="B811" s="111" t="s">
        <v>1230</v>
      </c>
      <c r="C811" s="109" t="s">
        <v>1076</v>
      </c>
      <c r="D811" s="98"/>
      <c r="E811" s="99">
        <v>67740.45</v>
      </c>
      <c r="F811" s="99">
        <f t="shared" si="454"/>
        <v>874385.58000000007</v>
      </c>
      <c r="G811" s="99">
        <f t="shared" si="455"/>
        <v>942126.03</v>
      </c>
      <c r="H811" s="99">
        <v>0</v>
      </c>
      <c r="I811" s="99">
        <v>0</v>
      </c>
      <c r="J811" s="99">
        <v>0</v>
      </c>
      <c r="K811" s="99">
        <v>0</v>
      </c>
      <c r="L811" s="99">
        <v>0</v>
      </c>
      <c r="M811" s="99">
        <v>942126.03</v>
      </c>
      <c r="N811" s="99">
        <v>0</v>
      </c>
      <c r="O811" s="99">
        <v>0</v>
      </c>
      <c r="P811" s="99">
        <v>0</v>
      </c>
      <c r="Q811" s="99">
        <v>0</v>
      </c>
      <c r="R811" s="99">
        <v>0</v>
      </c>
      <c r="S811" s="99">
        <v>0</v>
      </c>
      <c r="T811" s="99">
        <v>0</v>
      </c>
      <c r="U811" s="99">
        <v>0</v>
      </c>
      <c r="V811" s="99">
        <v>0</v>
      </c>
      <c r="W811" s="100">
        <f t="shared" si="467"/>
        <v>942126.03</v>
      </c>
      <c r="X811" s="113"/>
      <c r="Y811" s="113"/>
      <c r="Z811" s="113"/>
      <c r="AA811" s="113"/>
      <c r="AB811" s="113"/>
      <c r="AC811" s="113"/>
      <c r="AD811" s="113"/>
      <c r="AE811" s="113"/>
      <c r="AF811" s="113"/>
      <c r="AG811" s="113"/>
      <c r="AH811" s="113"/>
      <c r="AI811" s="113"/>
    </row>
    <row r="812" spans="2:35" s="41" customFormat="1" ht="12" hidden="1" customHeight="1" x14ac:dyDescent="0.2">
      <c r="B812" s="111" t="s">
        <v>1231</v>
      </c>
      <c r="C812" s="109" t="s">
        <v>1078</v>
      </c>
      <c r="D812" s="98"/>
      <c r="E812" s="99">
        <v>19285.64</v>
      </c>
      <c r="F812" s="99">
        <f t="shared" si="454"/>
        <v>31640.1</v>
      </c>
      <c r="G812" s="99">
        <f t="shared" si="455"/>
        <v>50925.74</v>
      </c>
      <c r="H812" s="99">
        <v>0</v>
      </c>
      <c r="I812" s="99">
        <v>0</v>
      </c>
      <c r="J812" s="99">
        <v>0</v>
      </c>
      <c r="K812" s="99">
        <v>0</v>
      </c>
      <c r="L812" s="99">
        <v>0</v>
      </c>
      <c r="M812" s="99">
        <v>50925.74</v>
      </c>
      <c r="N812" s="99">
        <v>0</v>
      </c>
      <c r="O812" s="99">
        <v>0</v>
      </c>
      <c r="P812" s="99">
        <v>0</v>
      </c>
      <c r="Q812" s="99">
        <v>0</v>
      </c>
      <c r="R812" s="99">
        <v>0</v>
      </c>
      <c r="S812" s="99">
        <v>0</v>
      </c>
      <c r="T812" s="99">
        <v>0</v>
      </c>
      <c r="U812" s="99">
        <v>0</v>
      </c>
      <c r="V812" s="99">
        <v>0</v>
      </c>
      <c r="W812" s="100">
        <f t="shared" si="467"/>
        <v>50925.74</v>
      </c>
      <c r="X812" s="113"/>
      <c r="Y812" s="113"/>
      <c r="Z812" s="113"/>
      <c r="AA812" s="113"/>
      <c r="AB812" s="113"/>
      <c r="AC812" s="113"/>
      <c r="AD812" s="113"/>
      <c r="AE812" s="113"/>
      <c r="AF812" s="113"/>
      <c r="AG812" s="113"/>
      <c r="AH812" s="113"/>
      <c r="AI812" s="113"/>
    </row>
    <row r="813" spans="2:35" s="41" customFormat="1" ht="12" hidden="1" customHeight="1" x14ac:dyDescent="0.2">
      <c r="B813" s="111"/>
      <c r="C813" s="109"/>
      <c r="D813" s="98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100"/>
      <c r="X813" s="113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  <c r="AI813" s="113"/>
    </row>
    <row r="814" spans="2:35" s="41" customFormat="1" ht="12" hidden="1" customHeight="1" x14ac:dyDescent="0.2">
      <c r="B814" s="96" t="s">
        <v>1232</v>
      </c>
      <c r="C814" s="109" t="s">
        <v>1093</v>
      </c>
      <c r="D814" s="98"/>
      <c r="E814" s="99">
        <v>0</v>
      </c>
      <c r="F814" s="99">
        <f t="shared" ref="F814:F953" si="468">+G814-E814</f>
        <v>0</v>
      </c>
      <c r="G814" s="99">
        <f t="shared" ref="G814:G953" si="469">+W814</f>
        <v>0</v>
      </c>
      <c r="H814" s="99">
        <f t="shared" ref="H814:U814" si="470">+H815+H816</f>
        <v>0</v>
      </c>
      <c r="I814" s="99">
        <f t="shared" si="470"/>
        <v>0</v>
      </c>
      <c r="J814" s="99">
        <f t="shared" si="470"/>
        <v>0</v>
      </c>
      <c r="K814" s="99">
        <f t="shared" si="470"/>
        <v>0</v>
      </c>
      <c r="L814" s="99">
        <f t="shared" si="470"/>
        <v>0</v>
      </c>
      <c r="M814" s="99">
        <f t="shared" si="470"/>
        <v>0</v>
      </c>
      <c r="N814" s="99">
        <f t="shared" si="470"/>
        <v>0</v>
      </c>
      <c r="O814" s="99">
        <f t="shared" si="470"/>
        <v>0</v>
      </c>
      <c r="P814" s="99">
        <f t="shared" si="470"/>
        <v>0</v>
      </c>
      <c r="Q814" s="99">
        <f t="shared" si="470"/>
        <v>0</v>
      </c>
      <c r="R814" s="99">
        <f t="shared" si="470"/>
        <v>0</v>
      </c>
      <c r="S814" s="99">
        <f t="shared" si="470"/>
        <v>0</v>
      </c>
      <c r="T814" s="99">
        <f t="shared" si="470"/>
        <v>0</v>
      </c>
      <c r="U814" s="99">
        <f t="shared" si="470"/>
        <v>0</v>
      </c>
      <c r="V814" s="99">
        <f>+V815+V816</f>
        <v>0</v>
      </c>
      <c r="W814" s="100">
        <f>+W815+W816</f>
        <v>0</v>
      </c>
      <c r="X814" s="113"/>
      <c r="Y814" s="113"/>
      <c r="Z814" s="113"/>
      <c r="AA814" s="113"/>
      <c r="AB814" s="113"/>
      <c r="AC814" s="113"/>
      <c r="AD814" s="113"/>
      <c r="AE814" s="113"/>
      <c r="AF814" s="113"/>
      <c r="AG814" s="113"/>
      <c r="AH814" s="113"/>
      <c r="AI814" s="113"/>
    </row>
    <row r="815" spans="2:35" s="41" customFormat="1" ht="12" hidden="1" customHeight="1" x14ac:dyDescent="0.2">
      <c r="B815" s="111" t="s">
        <v>1233</v>
      </c>
      <c r="C815" s="109" t="s">
        <v>1234</v>
      </c>
      <c r="D815" s="98"/>
      <c r="E815" s="99">
        <v>0</v>
      </c>
      <c r="F815" s="99">
        <f t="shared" si="468"/>
        <v>0</v>
      </c>
      <c r="G815" s="99">
        <f t="shared" si="469"/>
        <v>0</v>
      </c>
      <c r="H815" s="99">
        <v>0</v>
      </c>
      <c r="I815" s="99">
        <v>0</v>
      </c>
      <c r="J815" s="99">
        <v>0</v>
      </c>
      <c r="K815" s="99">
        <v>0</v>
      </c>
      <c r="L815" s="99">
        <v>0</v>
      </c>
      <c r="M815" s="99">
        <v>0</v>
      </c>
      <c r="N815" s="99">
        <v>0</v>
      </c>
      <c r="O815" s="99">
        <v>0</v>
      </c>
      <c r="P815" s="99">
        <v>0</v>
      </c>
      <c r="Q815" s="99">
        <v>0</v>
      </c>
      <c r="R815" s="99">
        <v>0</v>
      </c>
      <c r="S815" s="99">
        <v>0</v>
      </c>
      <c r="T815" s="99">
        <v>0</v>
      </c>
      <c r="U815" s="99">
        <v>0</v>
      </c>
      <c r="V815" s="99">
        <v>0</v>
      </c>
      <c r="W815" s="100">
        <f t="shared" ref="W815:W816" si="471">SUM(H815:V815)</f>
        <v>0</v>
      </c>
      <c r="X815" s="113"/>
      <c r="Y815" s="113"/>
      <c r="Z815" s="113"/>
      <c r="AA815" s="113"/>
      <c r="AB815" s="113"/>
      <c r="AC815" s="113"/>
      <c r="AD815" s="113"/>
      <c r="AE815" s="113"/>
      <c r="AF815" s="113"/>
      <c r="AG815" s="113"/>
      <c r="AH815" s="113"/>
      <c r="AI815" s="113"/>
    </row>
    <row r="816" spans="2:35" s="41" customFormat="1" ht="12" hidden="1" customHeight="1" x14ac:dyDescent="0.2">
      <c r="B816" s="111" t="s">
        <v>1235</v>
      </c>
      <c r="C816" s="109" t="s">
        <v>1234</v>
      </c>
      <c r="D816" s="98"/>
      <c r="E816" s="99">
        <v>0</v>
      </c>
      <c r="F816" s="99">
        <f t="shared" si="468"/>
        <v>0</v>
      </c>
      <c r="G816" s="99">
        <f t="shared" si="469"/>
        <v>0</v>
      </c>
      <c r="H816" s="99">
        <v>0</v>
      </c>
      <c r="I816" s="99">
        <v>0</v>
      </c>
      <c r="J816" s="99">
        <v>0</v>
      </c>
      <c r="K816" s="99">
        <v>0</v>
      </c>
      <c r="L816" s="99">
        <v>0</v>
      </c>
      <c r="M816" s="99">
        <v>0</v>
      </c>
      <c r="N816" s="99">
        <v>0</v>
      </c>
      <c r="O816" s="99">
        <v>0</v>
      </c>
      <c r="P816" s="99">
        <v>0</v>
      </c>
      <c r="Q816" s="99">
        <v>0</v>
      </c>
      <c r="R816" s="99">
        <v>0</v>
      </c>
      <c r="S816" s="99">
        <v>0</v>
      </c>
      <c r="T816" s="99">
        <v>0</v>
      </c>
      <c r="U816" s="99">
        <v>0</v>
      </c>
      <c r="V816" s="99">
        <v>0</v>
      </c>
      <c r="W816" s="100">
        <f t="shared" si="471"/>
        <v>0</v>
      </c>
      <c r="X816" s="113"/>
      <c r="Y816" s="113"/>
      <c r="Z816" s="113"/>
      <c r="AA816" s="113"/>
      <c r="AB816" s="113"/>
      <c r="AC816" s="113"/>
      <c r="AD816" s="113"/>
      <c r="AE816" s="113"/>
      <c r="AF816" s="113"/>
      <c r="AG816" s="113"/>
      <c r="AH816" s="113"/>
      <c r="AI816" s="113"/>
    </row>
    <row r="817" spans="2:35" s="116" customFormat="1" ht="12" hidden="1" customHeight="1" x14ac:dyDescent="0.2">
      <c r="B817" s="103" t="s">
        <v>1236</v>
      </c>
      <c r="C817" s="104" t="s">
        <v>1237</v>
      </c>
      <c r="D817" s="105"/>
      <c r="E817" s="106">
        <v>25612425.609999999</v>
      </c>
      <c r="F817" s="106">
        <f t="shared" si="468"/>
        <v>-15319425.609999999</v>
      </c>
      <c r="G817" s="106">
        <f t="shared" si="469"/>
        <v>10293000</v>
      </c>
      <c r="H817" s="106">
        <f t="shared" ref="H817:W817" si="472">+H818+H856+H898</f>
        <v>0</v>
      </c>
      <c r="I817" s="106">
        <f t="shared" si="472"/>
        <v>0</v>
      </c>
      <c r="J817" s="106">
        <f t="shared" si="472"/>
        <v>0</v>
      </c>
      <c r="K817" s="106">
        <f t="shared" si="472"/>
        <v>0</v>
      </c>
      <c r="L817" s="106">
        <f t="shared" si="472"/>
        <v>0</v>
      </c>
      <c r="M817" s="106">
        <f t="shared" si="472"/>
        <v>10293000</v>
      </c>
      <c r="N817" s="106">
        <f t="shared" si="472"/>
        <v>0</v>
      </c>
      <c r="O817" s="106">
        <f t="shared" si="472"/>
        <v>0</v>
      </c>
      <c r="P817" s="106">
        <f t="shared" si="472"/>
        <v>0</v>
      </c>
      <c r="Q817" s="106">
        <f t="shared" si="472"/>
        <v>0</v>
      </c>
      <c r="R817" s="106">
        <f t="shared" si="472"/>
        <v>0</v>
      </c>
      <c r="S817" s="106">
        <f t="shared" si="472"/>
        <v>0</v>
      </c>
      <c r="T817" s="106">
        <f t="shared" si="472"/>
        <v>0</v>
      </c>
      <c r="U817" s="106">
        <f t="shared" si="472"/>
        <v>0</v>
      </c>
      <c r="V817" s="106">
        <f t="shared" si="472"/>
        <v>0</v>
      </c>
      <c r="W817" s="107">
        <f t="shared" si="472"/>
        <v>10293000</v>
      </c>
      <c r="X817" s="115"/>
      <c r="Y817" s="115"/>
      <c r="Z817" s="115"/>
      <c r="AA817" s="115"/>
      <c r="AB817" s="115"/>
      <c r="AC817" s="115"/>
      <c r="AD817" s="115"/>
      <c r="AE817" s="115"/>
      <c r="AF817" s="115"/>
      <c r="AG817" s="115"/>
      <c r="AH817" s="115"/>
      <c r="AI817" s="115"/>
    </row>
    <row r="818" spans="2:35" s="41" customFormat="1" ht="12" hidden="1" customHeight="1" x14ac:dyDescent="0.2">
      <c r="B818" s="96" t="s">
        <v>1238</v>
      </c>
      <c r="C818" s="109" t="s">
        <v>64</v>
      </c>
      <c r="D818" s="98"/>
      <c r="E818" s="99">
        <v>22674349.609999999</v>
      </c>
      <c r="F818" s="99">
        <f t="shared" si="468"/>
        <v>-19024349.609999999</v>
      </c>
      <c r="G818" s="99">
        <f t="shared" si="469"/>
        <v>3650000</v>
      </c>
      <c r="H818" s="99">
        <f t="shared" ref="H818:W818" si="473">+H819</f>
        <v>0</v>
      </c>
      <c r="I818" s="99">
        <f t="shared" si="473"/>
        <v>0</v>
      </c>
      <c r="J818" s="99">
        <f t="shared" si="473"/>
        <v>0</v>
      </c>
      <c r="K818" s="99">
        <f t="shared" si="473"/>
        <v>0</v>
      </c>
      <c r="L818" s="99">
        <f t="shared" si="473"/>
        <v>0</v>
      </c>
      <c r="M818" s="99">
        <f t="shared" si="473"/>
        <v>3650000</v>
      </c>
      <c r="N818" s="99">
        <f t="shared" si="473"/>
        <v>0</v>
      </c>
      <c r="O818" s="99">
        <f t="shared" si="473"/>
        <v>0</v>
      </c>
      <c r="P818" s="99">
        <f t="shared" si="473"/>
        <v>0</v>
      </c>
      <c r="Q818" s="99">
        <f t="shared" si="473"/>
        <v>0</v>
      </c>
      <c r="R818" s="99">
        <f t="shared" si="473"/>
        <v>0</v>
      </c>
      <c r="S818" s="99">
        <f t="shared" si="473"/>
        <v>0</v>
      </c>
      <c r="T818" s="99">
        <f t="shared" si="473"/>
        <v>0</v>
      </c>
      <c r="U818" s="99">
        <f t="shared" si="473"/>
        <v>0</v>
      </c>
      <c r="V818" s="99">
        <f t="shared" si="473"/>
        <v>0</v>
      </c>
      <c r="W818" s="145">
        <f t="shared" si="473"/>
        <v>3650000</v>
      </c>
      <c r="X818" s="113"/>
      <c r="Y818" s="113"/>
      <c r="Z818" s="113"/>
      <c r="AA818" s="113"/>
      <c r="AB818" s="113"/>
      <c r="AC818" s="113"/>
      <c r="AD818" s="113"/>
      <c r="AE818" s="113"/>
      <c r="AF818" s="113"/>
      <c r="AG818" s="113"/>
      <c r="AH818" s="113"/>
      <c r="AI818" s="113"/>
    </row>
    <row r="819" spans="2:35" s="41" customFormat="1" ht="12" hidden="1" customHeight="1" x14ac:dyDescent="0.2">
      <c r="B819" s="96" t="s">
        <v>1239</v>
      </c>
      <c r="C819" s="109" t="s">
        <v>1100</v>
      </c>
      <c r="D819" s="98"/>
      <c r="E819" s="99">
        <v>22674349.609999999</v>
      </c>
      <c r="F819" s="99">
        <f t="shared" si="468"/>
        <v>-19024349.609999999</v>
      </c>
      <c r="G819" s="99">
        <f t="shared" si="469"/>
        <v>3650000</v>
      </c>
      <c r="H819" s="99">
        <f t="shared" ref="H819:L819" si="474">+H820+H824+H828+H832+H836+H840+H844+H848+H852</f>
        <v>0</v>
      </c>
      <c r="I819" s="99">
        <f t="shared" si="474"/>
        <v>0</v>
      </c>
      <c r="J819" s="99">
        <f t="shared" si="474"/>
        <v>0</v>
      </c>
      <c r="K819" s="99">
        <f t="shared" si="474"/>
        <v>0</v>
      </c>
      <c r="L819" s="99">
        <f t="shared" si="474"/>
        <v>0</v>
      </c>
      <c r="M819" s="99">
        <f>+M820+M824+M828+M832+M836+M840+M844+M848+M852</f>
        <v>3650000</v>
      </c>
      <c r="N819" s="99">
        <f t="shared" ref="N819:W819" si="475">+N820+N824+N828+N832+N836+N840+N844+N848+N852</f>
        <v>0</v>
      </c>
      <c r="O819" s="99">
        <f t="shared" si="475"/>
        <v>0</v>
      </c>
      <c r="P819" s="99">
        <f t="shared" si="475"/>
        <v>0</v>
      </c>
      <c r="Q819" s="99">
        <f t="shared" si="475"/>
        <v>0</v>
      </c>
      <c r="R819" s="99">
        <f t="shared" si="475"/>
        <v>0</v>
      </c>
      <c r="S819" s="99">
        <f t="shared" si="475"/>
        <v>0</v>
      </c>
      <c r="T819" s="99">
        <f t="shared" si="475"/>
        <v>0</v>
      </c>
      <c r="U819" s="99">
        <f t="shared" si="475"/>
        <v>0</v>
      </c>
      <c r="V819" s="99">
        <f t="shared" si="475"/>
        <v>0</v>
      </c>
      <c r="W819" s="145">
        <f t="shared" si="475"/>
        <v>3650000</v>
      </c>
      <c r="X819" s="113"/>
      <c r="Y819" s="113"/>
      <c r="Z819" s="113"/>
      <c r="AA819" s="113"/>
      <c r="AB819" s="113"/>
      <c r="AC819" s="113"/>
      <c r="AD819" s="113"/>
      <c r="AE819" s="113"/>
      <c r="AF819" s="113"/>
      <c r="AG819" s="113"/>
      <c r="AH819" s="113"/>
      <c r="AI819" s="113"/>
    </row>
    <row r="820" spans="2:35" s="41" customFormat="1" ht="12" hidden="1" customHeight="1" x14ac:dyDescent="0.2">
      <c r="B820" s="96" t="s">
        <v>1240</v>
      </c>
      <c r="C820" s="109" t="s">
        <v>1241</v>
      </c>
      <c r="D820" s="98"/>
      <c r="E820" s="99">
        <v>450000</v>
      </c>
      <c r="F820" s="99">
        <f t="shared" si="468"/>
        <v>0</v>
      </c>
      <c r="G820" s="99">
        <f t="shared" si="469"/>
        <v>450000</v>
      </c>
      <c r="H820" s="99">
        <f t="shared" ref="H820:R820" si="476">SUM(H821:H823)</f>
        <v>0</v>
      </c>
      <c r="I820" s="99">
        <f t="shared" si="476"/>
        <v>0</v>
      </c>
      <c r="J820" s="99">
        <f t="shared" si="476"/>
        <v>0</v>
      </c>
      <c r="K820" s="99">
        <f t="shared" si="476"/>
        <v>0</v>
      </c>
      <c r="L820" s="99">
        <f t="shared" si="476"/>
        <v>0</v>
      </c>
      <c r="M820" s="99">
        <f t="shared" si="476"/>
        <v>450000</v>
      </c>
      <c r="N820" s="99">
        <f t="shared" si="476"/>
        <v>0</v>
      </c>
      <c r="O820" s="99">
        <f t="shared" si="476"/>
        <v>0</v>
      </c>
      <c r="P820" s="99">
        <f t="shared" si="476"/>
        <v>0</v>
      </c>
      <c r="Q820" s="99">
        <f t="shared" si="476"/>
        <v>0</v>
      </c>
      <c r="R820" s="99">
        <f t="shared" si="476"/>
        <v>0</v>
      </c>
      <c r="S820" s="99">
        <f t="shared" ref="S820:U820" si="477">SUM(S821:S823)</f>
        <v>0</v>
      </c>
      <c r="T820" s="99">
        <f t="shared" si="477"/>
        <v>0</v>
      </c>
      <c r="U820" s="99">
        <f t="shared" si="477"/>
        <v>0</v>
      </c>
      <c r="V820" s="99">
        <f>SUM(V821:V823)</f>
        <v>0</v>
      </c>
      <c r="W820" s="100">
        <f>SUM(W821:W823)</f>
        <v>450000</v>
      </c>
      <c r="X820" s="113"/>
      <c r="Y820" s="113"/>
      <c r="Z820" s="113"/>
      <c r="AA820" s="113"/>
      <c r="AB820" s="113"/>
      <c r="AC820" s="113"/>
      <c r="AD820" s="113"/>
      <c r="AE820" s="113"/>
      <c r="AF820" s="113"/>
      <c r="AG820" s="113"/>
      <c r="AH820" s="113"/>
      <c r="AI820" s="113"/>
    </row>
    <row r="821" spans="2:35" s="41" customFormat="1" ht="12" hidden="1" customHeight="1" x14ac:dyDescent="0.2">
      <c r="B821" s="111" t="s">
        <v>1242</v>
      </c>
      <c r="C821" s="109" t="s">
        <v>1074</v>
      </c>
      <c r="D821" s="98"/>
      <c r="E821" s="99">
        <v>173430</v>
      </c>
      <c r="F821" s="99">
        <f t="shared" si="468"/>
        <v>-74430</v>
      </c>
      <c r="G821" s="99">
        <f t="shared" si="469"/>
        <v>99000</v>
      </c>
      <c r="H821" s="99">
        <v>0</v>
      </c>
      <c r="I821" s="99">
        <v>0</v>
      </c>
      <c r="J821" s="99">
        <v>0</v>
      </c>
      <c r="K821" s="99">
        <v>0</v>
      </c>
      <c r="L821" s="99">
        <v>0</v>
      </c>
      <c r="M821" s="99">
        <v>99000</v>
      </c>
      <c r="N821" s="99">
        <v>0</v>
      </c>
      <c r="O821" s="99">
        <v>0</v>
      </c>
      <c r="P821" s="99">
        <v>0</v>
      </c>
      <c r="Q821" s="99">
        <v>0</v>
      </c>
      <c r="R821" s="99">
        <v>0</v>
      </c>
      <c r="S821" s="99">
        <v>0</v>
      </c>
      <c r="T821" s="99">
        <v>0</v>
      </c>
      <c r="U821" s="99">
        <v>0</v>
      </c>
      <c r="V821" s="99">
        <v>0</v>
      </c>
      <c r="W821" s="100">
        <f t="shared" ref="W821:W823" si="478">SUM(H821:V821)</f>
        <v>99000</v>
      </c>
      <c r="X821" s="113"/>
      <c r="Y821" s="113"/>
      <c r="Z821" s="113"/>
      <c r="AA821" s="113"/>
      <c r="AB821" s="113"/>
      <c r="AC821" s="113"/>
      <c r="AD821" s="113"/>
      <c r="AE821" s="113"/>
      <c r="AF821" s="113"/>
      <c r="AG821" s="113"/>
      <c r="AH821" s="113"/>
      <c r="AI821" s="113"/>
    </row>
    <row r="822" spans="2:35" s="41" customFormat="1" ht="12" hidden="1" customHeight="1" x14ac:dyDescent="0.2">
      <c r="B822" s="111" t="s">
        <v>1243</v>
      </c>
      <c r="C822" s="109" t="s">
        <v>1076</v>
      </c>
      <c r="D822" s="98"/>
      <c r="E822" s="99">
        <v>215280</v>
      </c>
      <c r="F822" s="99">
        <f t="shared" si="468"/>
        <v>117720</v>
      </c>
      <c r="G822" s="99">
        <f t="shared" si="469"/>
        <v>333000</v>
      </c>
      <c r="H822" s="99">
        <v>0</v>
      </c>
      <c r="I822" s="99">
        <v>0</v>
      </c>
      <c r="J822" s="99">
        <v>0</v>
      </c>
      <c r="K822" s="99">
        <v>0</v>
      </c>
      <c r="L822" s="99">
        <v>0</v>
      </c>
      <c r="M822" s="99">
        <v>333000</v>
      </c>
      <c r="N822" s="99">
        <v>0</v>
      </c>
      <c r="O822" s="99">
        <v>0</v>
      </c>
      <c r="P822" s="99">
        <v>0</v>
      </c>
      <c r="Q822" s="99">
        <v>0</v>
      </c>
      <c r="R822" s="99">
        <v>0</v>
      </c>
      <c r="S822" s="99">
        <v>0</v>
      </c>
      <c r="T822" s="99">
        <v>0</v>
      </c>
      <c r="U822" s="99">
        <v>0</v>
      </c>
      <c r="V822" s="99">
        <v>0</v>
      </c>
      <c r="W822" s="100">
        <f t="shared" si="478"/>
        <v>333000</v>
      </c>
      <c r="X822" s="113"/>
      <c r="Y822" s="113"/>
      <c r="Z822" s="113"/>
      <c r="AA822" s="113"/>
      <c r="AB822" s="113"/>
      <c r="AC822" s="113"/>
      <c r="AD822" s="113"/>
      <c r="AE822" s="113"/>
      <c r="AF822" s="113"/>
      <c r="AG822" s="113"/>
      <c r="AH822" s="113"/>
      <c r="AI822" s="113"/>
    </row>
    <row r="823" spans="2:35" s="41" customFormat="1" ht="12" hidden="1" customHeight="1" x14ac:dyDescent="0.2">
      <c r="B823" s="111" t="s">
        <v>1244</v>
      </c>
      <c r="C823" s="109" t="s">
        <v>1078</v>
      </c>
      <c r="D823" s="98"/>
      <c r="E823" s="99">
        <v>61290</v>
      </c>
      <c r="F823" s="99">
        <f t="shared" si="468"/>
        <v>-43290</v>
      </c>
      <c r="G823" s="99">
        <f t="shared" si="469"/>
        <v>18000</v>
      </c>
      <c r="H823" s="99">
        <v>0</v>
      </c>
      <c r="I823" s="99">
        <v>0</v>
      </c>
      <c r="J823" s="99">
        <v>0</v>
      </c>
      <c r="K823" s="99">
        <v>0</v>
      </c>
      <c r="L823" s="99">
        <v>0</v>
      </c>
      <c r="M823" s="99">
        <v>18000</v>
      </c>
      <c r="N823" s="99">
        <v>0</v>
      </c>
      <c r="O823" s="99">
        <v>0</v>
      </c>
      <c r="P823" s="99">
        <v>0</v>
      </c>
      <c r="Q823" s="99">
        <v>0</v>
      </c>
      <c r="R823" s="99">
        <v>0</v>
      </c>
      <c r="S823" s="99">
        <v>0</v>
      </c>
      <c r="T823" s="99">
        <v>0</v>
      </c>
      <c r="U823" s="99">
        <v>0</v>
      </c>
      <c r="V823" s="99">
        <v>0</v>
      </c>
      <c r="W823" s="100">
        <f t="shared" si="478"/>
        <v>18000</v>
      </c>
      <c r="X823" s="113"/>
      <c r="Y823" s="113"/>
      <c r="Z823" s="113"/>
      <c r="AA823" s="113"/>
      <c r="AB823" s="113"/>
      <c r="AC823" s="113"/>
      <c r="AD823" s="113"/>
      <c r="AE823" s="113"/>
      <c r="AF823" s="113"/>
      <c r="AG823" s="113"/>
      <c r="AH823" s="113"/>
      <c r="AI823" s="113"/>
    </row>
    <row r="824" spans="2:35" s="41" customFormat="1" ht="12" hidden="1" customHeight="1" x14ac:dyDescent="0.2">
      <c r="B824" s="96" t="s">
        <v>1245</v>
      </c>
      <c r="C824" s="97" t="s">
        <v>1246</v>
      </c>
      <c r="D824" s="98"/>
      <c r="E824" s="99">
        <v>2018114.74</v>
      </c>
      <c r="F824" s="99">
        <f t="shared" si="468"/>
        <v>-1298114.74</v>
      </c>
      <c r="G824" s="99">
        <f t="shared" si="469"/>
        <v>720000</v>
      </c>
      <c r="H824" s="99">
        <f t="shared" ref="H824:U824" si="479">SUM(H825:H827)</f>
        <v>0</v>
      </c>
      <c r="I824" s="99">
        <f t="shared" si="479"/>
        <v>0</v>
      </c>
      <c r="J824" s="99">
        <f t="shared" si="479"/>
        <v>0</v>
      </c>
      <c r="K824" s="99">
        <f t="shared" si="479"/>
        <v>0</v>
      </c>
      <c r="L824" s="99">
        <f t="shared" si="479"/>
        <v>0</v>
      </c>
      <c r="M824" s="99">
        <f t="shared" si="479"/>
        <v>720000</v>
      </c>
      <c r="N824" s="99">
        <f t="shared" si="479"/>
        <v>0</v>
      </c>
      <c r="O824" s="99">
        <f t="shared" si="479"/>
        <v>0</v>
      </c>
      <c r="P824" s="99">
        <f t="shared" si="479"/>
        <v>0</v>
      </c>
      <c r="Q824" s="99">
        <f t="shared" si="479"/>
        <v>0</v>
      </c>
      <c r="R824" s="99">
        <f t="shared" si="479"/>
        <v>0</v>
      </c>
      <c r="S824" s="99">
        <f t="shared" si="479"/>
        <v>0</v>
      </c>
      <c r="T824" s="99">
        <f t="shared" si="479"/>
        <v>0</v>
      </c>
      <c r="U824" s="99">
        <f t="shared" si="479"/>
        <v>0</v>
      </c>
      <c r="V824" s="99">
        <f>SUM(V825:V827)</f>
        <v>0</v>
      </c>
      <c r="W824" s="100">
        <f>SUM(W825:W827)</f>
        <v>720000</v>
      </c>
      <c r="X824" s="113"/>
      <c r="Y824" s="113"/>
      <c r="Z824" s="113"/>
      <c r="AA824" s="113"/>
      <c r="AB824" s="113"/>
      <c r="AC824" s="113"/>
      <c r="AD824" s="113"/>
      <c r="AE824" s="113"/>
      <c r="AF824" s="113"/>
      <c r="AG824" s="113"/>
      <c r="AH824" s="113"/>
      <c r="AI824" s="113"/>
    </row>
    <row r="825" spans="2:35" s="41" customFormat="1" ht="12" hidden="1" customHeight="1" x14ac:dyDescent="0.2">
      <c r="B825" s="111" t="s">
        <v>1242</v>
      </c>
      <c r="C825" s="109" t="s">
        <v>1074</v>
      </c>
      <c r="D825" s="98"/>
      <c r="E825" s="99">
        <v>777781.42</v>
      </c>
      <c r="F825" s="99">
        <f t="shared" si="468"/>
        <v>-619381.42000000004</v>
      </c>
      <c r="G825" s="99">
        <f t="shared" si="469"/>
        <v>158400</v>
      </c>
      <c r="H825" s="99">
        <v>0</v>
      </c>
      <c r="I825" s="99">
        <v>0</v>
      </c>
      <c r="J825" s="99">
        <v>0</v>
      </c>
      <c r="K825" s="99">
        <v>0</v>
      </c>
      <c r="L825" s="99">
        <v>0</v>
      </c>
      <c r="M825" s="99">
        <v>158400</v>
      </c>
      <c r="N825" s="99">
        <v>0</v>
      </c>
      <c r="O825" s="99">
        <v>0</v>
      </c>
      <c r="P825" s="99">
        <v>0</v>
      </c>
      <c r="Q825" s="99">
        <v>0</v>
      </c>
      <c r="R825" s="99">
        <v>0</v>
      </c>
      <c r="S825" s="99">
        <v>0</v>
      </c>
      <c r="T825" s="99">
        <v>0</v>
      </c>
      <c r="U825" s="99">
        <v>0</v>
      </c>
      <c r="V825" s="99">
        <v>0</v>
      </c>
      <c r="W825" s="100">
        <f t="shared" ref="W825:W827" si="480">SUM(H825:V825)</f>
        <v>158400</v>
      </c>
      <c r="X825" s="113"/>
      <c r="Y825" s="113"/>
      <c r="Z825" s="113"/>
      <c r="AA825" s="113"/>
      <c r="AB825" s="113"/>
      <c r="AC825" s="113"/>
      <c r="AD825" s="113"/>
      <c r="AE825" s="113"/>
      <c r="AF825" s="113"/>
      <c r="AG825" s="113"/>
      <c r="AH825" s="113"/>
      <c r="AI825" s="113"/>
    </row>
    <row r="826" spans="2:35" s="41" customFormat="1" ht="12" hidden="1" customHeight="1" x14ac:dyDescent="0.2">
      <c r="B826" s="111" t="s">
        <v>1243</v>
      </c>
      <c r="C826" s="109" t="s">
        <v>1247</v>
      </c>
      <c r="D826" s="98"/>
      <c r="E826" s="99">
        <v>965466.09</v>
      </c>
      <c r="F826" s="99">
        <f t="shared" si="468"/>
        <v>-432666.08999999997</v>
      </c>
      <c r="G826" s="99">
        <f t="shared" si="469"/>
        <v>532800</v>
      </c>
      <c r="H826" s="99">
        <v>0</v>
      </c>
      <c r="I826" s="99">
        <v>0</v>
      </c>
      <c r="J826" s="99">
        <v>0</v>
      </c>
      <c r="K826" s="99">
        <v>0</v>
      </c>
      <c r="L826" s="99">
        <v>0</v>
      </c>
      <c r="M826" s="99">
        <v>532800</v>
      </c>
      <c r="N826" s="99">
        <v>0</v>
      </c>
      <c r="O826" s="99">
        <v>0</v>
      </c>
      <c r="P826" s="99">
        <v>0</v>
      </c>
      <c r="Q826" s="99">
        <v>0</v>
      </c>
      <c r="R826" s="99">
        <v>0</v>
      </c>
      <c r="S826" s="99">
        <v>0</v>
      </c>
      <c r="T826" s="99">
        <v>0</v>
      </c>
      <c r="U826" s="99">
        <v>0</v>
      </c>
      <c r="V826" s="99">
        <v>0</v>
      </c>
      <c r="W826" s="100">
        <f t="shared" si="480"/>
        <v>532800</v>
      </c>
      <c r="X826" s="113"/>
      <c r="Y826" s="113"/>
      <c r="Z826" s="113"/>
      <c r="AA826" s="113"/>
      <c r="AB826" s="113"/>
      <c r="AC826" s="113"/>
      <c r="AD826" s="113"/>
      <c r="AE826" s="113"/>
      <c r="AF826" s="113"/>
      <c r="AG826" s="113"/>
      <c r="AH826" s="113"/>
      <c r="AI826" s="113"/>
    </row>
    <row r="827" spans="2:35" s="41" customFormat="1" ht="12" hidden="1" customHeight="1" x14ac:dyDescent="0.2">
      <c r="B827" s="111" t="s">
        <v>1244</v>
      </c>
      <c r="C827" s="109" t="s">
        <v>1078</v>
      </c>
      <c r="D827" s="98"/>
      <c r="E827" s="99">
        <v>274867.23</v>
      </c>
      <c r="F827" s="99">
        <f t="shared" si="468"/>
        <v>-246067.22999999998</v>
      </c>
      <c r="G827" s="99">
        <f t="shared" si="469"/>
        <v>28800</v>
      </c>
      <c r="H827" s="99">
        <v>0</v>
      </c>
      <c r="I827" s="99">
        <v>0</v>
      </c>
      <c r="J827" s="99">
        <v>0</v>
      </c>
      <c r="K827" s="99">
        <v>0</v>
      </c>
      <c r="L827" s="99">
        <v>0</v>
      </c>
      <c r="M827" s="99">
        <v>28800</v>
      </c>
      <c r="N827" s="99">
        <v>0</v>
      </c>
      <c r="O827" s="99">
        <v>0</v>
      </c>
      <c r="P827" s="99">
        <v>0</v>
      </c>
      <c r="Q827" s="99">
        <v>0</v>
      </c>
      <c r="R827" s="99">
        <v>0</v>
      </c>
      <c r="S827" s="99">
        <v>0</v>
      </c>
      <c r="T827" s="99">
        <v>0</v>
      </c>
      <c r="U827" s="99">
        <v>0</v>
      </c>
      <c r="V827" s="99">
        <v>0</v>
      </c>
      <c r="W827" s="100">
        <f t="shared" si="480"/>
        <v>28800</v>
      </c>
      <c r="X827" s="113"/>
      <c r="Y827" s="113"/>
      <c r="Z827" s="113"/>
      <c r="AA827" s="113"/>
      <c r="AB827" s="113"/>
      <c r="AC827" s="113"/>
      <c r="AD827" s="113"/>
      <c r="AE827" s="113"/>
      <c r="AF827" s="113"/>
      <c r="AG827" s="113"/>
      <c r="AH827" s="113"/>
      <c r="AI827" s="113"/>
    </row>
    <row r="828" spans="2:35" s="41" customFormat="1" ht="12" hidden="1" customHeight="1" x14ac:dyDescent="0.2">
      <c r="B828" s="96" t="s">
        <v>1248</v>
      </c>
      <c r="C828" s="97" t="s">
        <v>1249</v>
      </c>
      <c r="D828" s="98"/>
      <c r="E828" s="99">
        <v>2018114.74</v>
      </c>
      <c r="F828" s="99">
        <f t="shared" si="468"/>
        <v>-1518114.74</v>
      </c>
      <c r="G828" s="99">
        <f t="shared" si="469"/>
        <v>500000</v>
      </c>
      <c r="H828" s="99">
        <f t="shared" ref="H828:U828" si="481">SUM(H829:H831)</f>
        <v>0</v>
      </c>
      <c r="I828" s="99">
        <f t="shared" si="481"/>
        <v>0</v>
      </c>
      <c r="J828" s="99">
        <f t="shared" si="481"/>
        <v>0</v>
      </c>
      <c r="K828" s="99">
        <f t="shared" si="481"/>
        <v>0</v>
      </c>
      <c r="L828" s="99">
        <f t="shared" si="481"/>
        <v>0</v>
      </c>
      <c r="M828" s="99">
        <f t="shared" si="481"/>
        <v>500000</v>
      </c>
      <c r="N828" s="99">
        <f t="shared" si="481"/>
        <v>0</v>
      </c>
      <c r="O828" s="99">
        <f t="shared" si="481"/>
        <v>0</v>
      </c>
      <c r="P828" s="99">
        <f t="shared" si="481"/>
        <v>0</v>
      </c>
      <c r="Q828" s="99">
        <f t="shared" si="481"/>
        <v>0</v>
      </c>
      <c r="R828" s="99">
        <f t="shared" si="481"/>
        <v>0</v>
      </c>
      <c r="S828" s="99">
        <f t="shared" si="481"/>
        <v>0</v>
      </c>
      <c r="T828" s="99">
        <f t="shared" si="481"/>
        <v>0</v>
      </c>
      <c r="U828" s="99">
        <f t="shared" si="481"/>
        <v>0</v>
      </c>
      <c r="V828" s="99">
        <f>SUM(V829:V831)</f>
        <v>0</v>
      </c>
      <c r="W828" s="100">
        <f>SUM(W829:W831)</f>
        <v>500000</v>
      </c>
      <c r="X828" s="113"/>
      <c r="Y828" s="113"/>
      <c r="Z828" s="113"/>
      <c r="AA828" s="113"/>
      <c r="AB828" s="113"/>
      <c r="AC828" s="113"/>
      <c r="AD828" s="113"/>
      <c r="AE828" s="113"/>
      <c r="AF828" s="113"/>
      <c r="AG828" s="113"/>
      <c r="AH828" s="113"/>
      <c r="AI828" s="113"/>
    </row>
    <row r="829" spans="2:35" s="41" customFormat="1" ht="12" hidden="1" customHeight="1" x14ac:dyDescent="0.2">
      <c r="B829" s="111" t="s">
        <v>1250</v>
      </c>
      <c r="C829" s="109" t="s">
        <v>1074</v>
      </c>
      <c r="D829" s="98"/>
      <c r="E829" s="99">
        <v>777781.42</v>
      </c>
      <c r="F829" s="99">
        <f t="shared" si="468"/>
        <v>-667781.42000000004</v>
      </c>
      <c r="G829" s="99">
        <f t="shared" si="469"/>
        <v>110000</v>
      </c>
      <c r="H829" s="99">
        <v>0</v>
      </c>
      <c r="I829" s="99">
        <v>0</v>
      </c>
      <c r="J829" s="99">
        <v>0</v>
      </c>
      <c r="K829" s="99">
        <v>0</v>
      </c>
      <c r="L829" s="99">
        <v>0</v>
      </c>
      <c r="M829" s="99">
        <v>110000</v>
      </c>
      <c r="N829" s="99">
        <v>0</v>
      </c>
      <c r="O829" s="99">
        <v>0</v>
      </c>
      <c r="P829" s="99">
        <v>0</v>
      </c>
      <c r="Q829" s="99">
        <v>0</v>
      </c>
      <c r="R829" s="99">
        <v>0</v>
      </c>
      <c r="S829" s="99">
        <v>0</v>
      </c>
      <c r="T829" s="99">
        <v>0</v>
      </c>
      <c r="U829" s="99">
        <v>0</v>
      </c>
      <c r="V829" s="99">
        <v>0</v>
      </c>
      <c r="W829" s="100">
        <f t="shared" ref="W829:W831" si="482">SUM(H829:V829)</f>
        <v>110000</v>
      </c>
      <c r="X829" s="113"/>
      <c r="Y829" s="113"/>
      <c r="Z829" s="113"/>
      <c r="AA829" s="113"/>
      <c r="AB829" s="113"/>
      <c r="AC829" s="113"/>
      <c r="AD829" s="113"/>
      <c r="AE829" s="113"/>
      <c r="AF829" s="113"/>
      <c r="AG829" s="113"/>
      <c r="AH829" s="113"/>
      <c r="AI829" s="113"/>
    </row>
    <row r="830" spans="2:35" s="41" customFormat="1" ht="12" hidden="1" customHeight="1" x14ac:dyDescent="0.2">
      <c r="B830" s="111" t="s">
        <v>1251</v>
      </c>
      <c r="C830" s="109" t="s">
        <v>1247</v>
      </c>
      <c r="D830" s="98"/>
      <c r="E830" s="99">
        <v>965466.09</v>
      </c>
      <c r="F830" s="99">
        <f t="shared" si="468"/>
        <v>-595466.09</v>
      </c>
      <c r="G830" s="99">
        <f t="shared" si="469"/>
        <v>370000</v>
      </c>
      <c r="H830" s="99">
        <v>0</v>
      </c>
      <c r="I830" s="99">
        <v>0</v>
      </c>
      <c r="J830" s="99">
        <v>0</v>
      </c>
      <c r="K830" s="99">
        <v>0</v>
      </c>
      <c r="L830" s="99">
        <v>0</v>
      </c>
      <c r="M830" s="99">
        <v>370000</v>
      </c>
      <c r="N830" s="99">
        <v>0</v>
      </c>
      <c r="O830" s="99">
        <v>0</v>
      </c>
      <c r="P830" s="99">
        <v>0</v>
      </c>
      <c r="Q830" s="99">
        <v>0</v>
      </c>
      <c r="R830" s="99">
        <v>0</v>
      </c>
      <c r="S830" s="99">
        <v>0</v>
      </c>
      <c r="T830" s="99">
        <v>0</v>
      </c>
      <c r="U830" s="99">
        <v>0</v>
      </c>
      <c r="V830" s="99">
        <v>0</v>
      </c>
      <c r="W830" s="100">
        <f t="shared" si="482"/>
        <v>370000</v>
      </c>
      <c r="X830" s="113"/>
      <c r="Y830" s="113"/>
      <c r="Z830" s="113"/>
      <c r="AA830" s="113"/>
      <c r="AB830" s="113"/>
      <c r="AC830" s="113"/>
      <c r="AD830" s="113"/>
      <c r="AE830" s="113"/>
      <c r="AF830" s="113"/>
      <c r="AG830" s="113"/>
      <c r="AH830" s="113"/>
      <c r="AI830" s="113"/>
    </row>
    <row r="831" spans="2:35" s="41" customFormat="1" ht="12" hidden="1" customHeight="1" x14ac:dyDescent="0.2">
      <c r="B831" s="111" t="s">
        <v>1252</v>
      </c>
      <c r="C831" s="109" t="s">
        <v>1078</v>
      </c>
      <c r="D831" s="98"/>
      <c r="E831" s="99">
        <v>274867.23</v>
      </c>
      <c r="F831" s="99">
        <f t="shared" si="468"/>
        <v>-254867.22999999998</v>
      </c>
      <c r="G831" s="99">
        <f t="shared" si="469"/>
        <v>20000</v>
      </c>
      <c r="H831" s="99">
        <v>0</v>
      </c>
      <c r="I831" s="99">
        <v>0</v>
      </c>
      <c r="J831" s="99">
        <v>0</v>
      </c>
      <c r="K831" s="99">
        <v>0</v>
      </c>
      <c r="L831" s="99">
        <v>0</v>
      </c>
      <c r="M831" s="99">
        <v>20000</v>
      </c>
      <c r="N831" s="99">
        <v>0</v>
      </c>
      <c r="O831" s="99">
        <v>0</v>
      </c>
      <c r="P831" s="99">
        <v>0</v>
      </c>
      <c r="Q831" s="99">
        <v>0</v>
      </c>
      <c r="R831" s="99">
        <v>0</v>
      </c>
      <c r="S831" s="99">
        <v>0</v>
      </c>
      <c r="T831" s="99">
        <v>0</v>
      </c>
      <c r="U831" s="99">
        <v>0</v>
      </c>
      <c r="V831" s="99">
        <v>0</v>
      </c>
      <c r="W831" s="100">
        <f t="shared" si="482"/>
        <v>20000</v>
      </c>
      <c r="X831" s="113"/>
      <c r="Y831" s="113"/>
      <c r="Z831" s="113"/>
      <c r="AA831" s="113"/>
      <c r="AB831" s="113"/>
      <c r="AC831" s="113"/>
      <c r="AD831" s="113"/>
      <c r="AE831" s="113"/>
      <c r="AF831" s="113"/>
      <c r="AG831" s="113"/>
      <c r="AH831" s="113"/>
      <c r="AI831" s="113"/>
    </row>
    <row r="832" spans="2:35" s="41" customFormat="1" ht="33.75" hidden="1" x14ac:dyDescent="0.2">
      <c r="B832" s="96" t="s">
        <v>1253</v>
      </c>
      <c r="C832" s="97" t="s">
        <v>1254</v>
      </c>
      <c r="D832" s="98"/>
      <c r="E832" s="99">
        <v>1117334.21</v>
      </c>
      <c r="F832" s="99">
        <f t="shared" si="468"/>
        <v>-817334.21</v>
      </c>
      <c r="G832" s="99">
        <f t="shared" si="469"/>
        <v>300000</v>
      </c>
      <c r="H832" s="99">
        <f t="shared" ref="H832:U832" si="483">SUM(H833:H835)</f>
        <v>0</v>
      </c>
      <c r="I832" s="99">
        <f t="shared" si="483"/>
        <v>0</v>
      </c>
      <c r="J832" s="99">
        <f t="shared" si="483"/>
        <v>0</v>
      </c>
      <c r="K832" s="99">
        <f t="shared" si="483"/>
        <v>0</v>
      </c>
      <c r="L832" s="99">
        <f t="shared" si="483"/>
        <v>0</v>
      </c>
      <c r="M832" s="99">
        <f t="shared" si="483"/>
        <v>300000</v>
      </c>
      <c r="N832" s="99">
        <f t="shared" si="483"/>
        <v>0</v>
      </c>
      <c r="O832" s="99">
        <f t="shared" si="483"/>
        <v>0</v>
      </c>
      <c r="P832" s="99">
        <f t="shared" si="483"/>
        <v>0</v>
      </c>
      <c r="Q832" s="99">
        <f t="shared" si="483"/>
        <v>0</v>
      </c>
      <c r="R832" s="99">
        <f t="shared" si="483"/>
        <v>0</v>
      </c>
      <c r="S832" s="99">
        <f t="shared" si="483"/>
        <v>0</v>
      </c>
      <c r="T832" s="99">
        <f t="shared" si="483"/>
        <v>0</v>
      </c>
      <c r="U832" s="99">
        <f t="shared" si="483"/>
        <v>0</v>
      </c>
      <c r="V832" s="99">
        <f>SUM(V833:V835)</f>
        <v>0</v>
      </c>
      <c r="W832" s="100">
        <f>SUM(W833:W835)</f>
        <v>300000</v>
      </c>
      <c r="X832" s="113"/>
      <c r="Y832" s="113"/>
      <c r="Z832" s="113"/>
      <c r="AA832" s="113"/>
      <c r="AB832" s="113"/>
      <c r="AC832" s="113"/>
      <c r="AD832" s="113"/>
      <c r="AE832" s="113"/>
      <c r="AF832" s="113"/>
      <c r="AG832" s="113"/>
      <c r="AH832" s="113"/>
      <c r="AI832" s="113"/>
    </row>
    <row r="833" spans="2:35" s="41" customFormat="1" ht="12" hidden="1" customHeight="1" x14ac:dyDescent="0.2">
      <c r="B833" s="111" t="s">
        <v>1255</v>
      </c>
      <c r="C833" s="109" t="s">
        <v>1074</v>
      </c>
      <c r="D833" s="98"/>
      <c r="E833" s="99">
        <v>430620.6</v>
      </c>
      <c r="F833" s="99">
        <f t="shared" si="468"/>
        <v>-364620.6</v>
      </c>
      <c r="G833" s="99">
        <f t="shared" si="469"/>
        <v>66000</v>
      </c>
      <c r="H833" s="99">
        <v>0</v>
      </c>
      <c r="I833" s="99">
        <v>0</v>
      </c>
      <c r="J833" s="99">
        <v>0</v>
      </c>
      <c r="K833" s="99">
        <v>0</v>
      </c>
      <c r="L833" s="99">
        <v>0</v>
      </c>
      <c r="M833" s="99">
        <v>66000</v>
      </c>
      <c r="N833" s="99">
        <v>0</v>
      </c>
      <c r="O833" s="99">
        <v>0</v>
      </c>
      <c r="P833" s="99">
        <v>0</v>
      </c>
      <c r="Q833" s="99">
        <v>0</v>
      </c>
      <c r="R833" s="99">
        <v>0</v>
      </c>
      <c r="S833" s="99">
        <v>0</v>
      </c>
      <c r="T833" s="99">
        <v>0</v>
      </c>
      <c r="U833" s="99">
        <v>0</v>
      </c>
      <c r="V833" s="99">
        <v>0</v>
      </c>
      <c r="W833" s="100">
        <f t="shared" ref="W833:W835" si="484">SUM(H833:V833)</f>
        <v>66000</v>
      </c>
      <c r="X833" s="113"/>
      <c r="Y833" s="113"/>
      <c r="Z833" s="113"/>
      <c r="AA833" s="113"/>
      <c r="AB833" s="113"/>
      <c r="AC833" s="113"/>
      <c r="AD833" s="113"/>
      <c r="AE833" s="113"/>
      <c r="AF833" s="113"/>
      <c r="AG833" s="113"/>
      <c r="AH833" s="113"/>
      <c r="AI833" s="113"/>
    </row>
    <row r="834" spans="2:35" s="41" customFormat="1" ht="12" hidden="1" customHeight="1" x14ac:dyDescent="0.2">
      <c r="B834" s="111" t="s">
        <v>1256</v>
      </c>
      <c r="C834" s="109" t="s">
        <v>1247</v>
      </c>
      <c r="D834" s="98"/>
      <c r="E834" s="99">
        <v>534532.68999999994</v>
      </c>
      <c r="F834" s="99">
        <f t="shared" si="468"/>
        <v>-312532.68999999994</v>
      </c>
      <c r="G834" s="99">
        <f t="shared" si="469"/>
        <v>222000</v>
      </c>
      <c r="H834" s="99">
        <v>0</v>
      </c>
      <c r="I834" s="99">
        <v>0</v>
      </c>
      <c r="J834" s="99">
        <v>0</v>
      </c>
      <c r="K834" s="99">
        <v>0</v>
      </c>
      <c r="L834" s="99">
        <v>0</v>
      </c>
      <c r="M834" s="99">
        <v>222000</v>
      </c>
      <c r="N834" s="99">
        <v>0</v>
      </c>
      <c r="O834" s="99">
        <v>0</v>
      </c>
      <c r="P834" s="99">
        <v>0</v>
      </c>
      <c r="Q834" s="99">
        <v>0</v>
      </c>
      <c r="R834" s="99">
        <v>0</v>
      </c>
      <c r="S834" s="99">
        <v>0</v>
      </c>
      <c r="T834" s="99">
        <v>0</v>
      </c>
      <c r="U834" s="99">
        <v>0</v>
      </c>
      <c r="V834" s="99">
        <v>0</v>
      </c>
      <c r="W834" s="100">
        <f t="shared" si="484"/>
        <v>222000</v>
      </c>
      <c r="X834" s="113"/>
      <c r="Y834" s="113"/>
      <c r="Z834" s="113"/>
      <c r="AA834" s="113"/>
      <c r="AB834" s="113"/>
      <c r="AC834" s="113"/>
      <c r="AD834" s="113"/>
      <c r="AE834" s="113"/>
      <c r="AF834" s="113"/>
      <c r="AG834" s="113"/>
      <c r="AH834" s="113"/>
      <c r="AI834" s="113"/>
    </row>
    <row r="835" spans="2:35" s="41" customFormat="1" ht="12" hidden="1" customHeight="1" x14ac:dyDescent="0.2">
      <c r="B835" s="111" t="s">
        <v>1257</v>
      </c>
      <c r="C835" s="109" t="s">
        <v>1078</v>
      </c>
      <c r="D835" s="98"/>
      <c r="E835" s="99">
        <v>152180.92000000001</v>
      </c>
      <c r="F835" s="99">
        <f t="shared" si="468"/>
        <v>-140180.92000000001</v>
      </c>
      <c r="G835" s="99">
        <f t="shared" si="469"/>
        <v>12000</v>
      </c>
      <c r="H835" s="99">
        <v>0</v>
      </c>
      <c r="I835" s="99">
        <v>0</v>
      </c>
      <c r="J835" s="99">
        <v>0</v>
      </c>
      <c r="K835" s="99">
        <v>0</v>
      </c>
      <c r="L835" s="99">
        <v>0</v>
      </c>
      <c r="M835" s="99">
        <v>12000</v>
      </c>
      <c r="N835" s="99">
        <v>0</v>
      </c>
      <c r="O835" s="99">
        <v>0</v>
      </c>
      <c r="P835" s="99">
        <v>0</v>
      </c>
      <c r="Q835" s="99">
        <v>0</v>
      </c>
      <c r="R835" s="99">
        <v>0</v>
      </c>
      <c r="S835" s="99">
        <v>0</v>
      </c>
      <c r="T835" s="99">
        <v>0</v>
      </c>
      <c r="U835" s="99">
        <v>0</v>
      </c>
      <c r="V835" s="99">
        <v>0</v>
      </c>
      <c r="W835" s="100">
        <f t="shared" si="484"/>
        <v>12000</v>
      </c>
      <c r="X835" s="113"/>
      <c r="Y835" s="113"/>
      <c r="Z835" s="113"/>
      <c r="AA835" s="113"/>
      <c r="AB835" s="113"/>
      <c r="AC835" s="113"/>
      <c r="AD835" s="113"/>
      <c r="AE835" s="113"/>
      <c r="AF835" s="113"/>
      <c r="AG835" s="113"/>
      <c r="AH835" s="113"/>
      <c r="AI835" s="113"/>
    </row>
    <row r="836" spans="2:35" s="41" customFormat="1" ht="12" hidden="1" customHeight="1" x14ac:dyDescent="0.2">
      <c r="B836" s="96" t="s">
        <v>1258</v>
      </c>
      <c r="C836" s="97" t="s">
        <v>1259</v>
      </c>
      <c r="D836" s="98"/>
      <c r="E836" s="99">
        <v>518894.72</v>
      </c>
      <c r="F836" s="99">
        <f t="shared" si="468"/>
        <v>-268894.71999999997</v>
      </c>
      <c r="G836" s="99">
        <f t="shared" si="469"/>
        <v>250000</v>
      </c>
      <c r="H836" s="99">
        <f t="shared" ref="H836:U836" si="485">SUM(H837:H839)</f>
        <v>0</v>
      </c>
      <c r="I836" s="99">
        <f t="shared" si="485"/>
        <v>0</v>
      </c>
      <c r="J836" s="99">
        <f t="shared" si="485"/>
        <v>0</v>
      </c>
      <c r="K836" s="99">
        <f t="shared" si="485"/>
        <v>0</v>
      </c>
      <c r="L836" s="99">
        <f t="shared" si="485"/>
        <v>0</v>
      </c>
      <c r="M836" s="99">
        <f t="shared" si="485"/>
        <v>250000</v>
      </c>
      <c r="N836" s="99">
        <f t="shared" si="485"/>
        <v>0</v>
      </c>
      <c r="O836" s="99">
        <f t="shared" si="485"/>
        <v>0</v>
      </c>
      <c r="P836" s="99">
        <f t="shared" si="485"/>
        <v>0</v>
      </c>
      <c r="Q836" s="99">
        <f t="shared" si="485"/>
        <v>0</v>
      </c>
      <c r="R836" s="99">
        <f t="shared" si="485"/>
        <v>0</v>
      </c>
      <c r="S836" s="99">
        <f t="shared" si="485"/>
        <v>0</v>
      </c>
      <c r="T836" s="99">
        <f t="shared" si="485"/>
        <v>0</v>
      </c>
      <c r="U836" s="99">
        <f t="shared" si="485"/>
        <v>0</v>
      </c>
      <c r="V836" s="99">
        <f>SUM(V837:V839)</f>
        <v>0</v>
      </c>
      <c r="W836" s="100">
        <f>SUM(W837:W839)</f>
        <v>250000</v>
      </c>
      <c r="X836" s="113"/>
      <c r="Y836" s="113"/>
      <c r="Z836" s="113"/>
      <c r="AA836" s="113"/>
      <c r="AB836" s="113"/>
      <c r="AC836" s="113"/>
      <c r="AD836" s="113"/>
      <c r="AE836" s="113"/>
      <c r="AF836" s="113"/>
      <c r="AG836" s="113"/>
      <c r="AH836" s="113"/>
      <c r="AI836" s="113"/>
    </row>
    <row r="837" spans="2:35" s="41" customFormat="1" ht="12" hidden="1" customHeight="1" x14ac:dyDescent="0.2">
      <c r="B837" s="111" t="s">
        <v>1260</v>
      </c>
      <c r="C837" s="109" t="s">
        <v>1074</v>
      </c>
      <c r="D837" s="98"/>
      <c r="E837" s="99">
        <v>199982.03</v>
      </c>
      <c r="F837" s="99">
        <f t="shared" si="468"/>
        <v>-144982.03</v>
      </c>
      <c r="G837" s="99">
        <f t="shared" si="469"/>
        <v>55000</v>
      </c>
      <c r="H837" s="99">
        <v>0</v>
      </c>
      <c r="I837" s="99">
        <v>0</v>
      </c>
      <c r="J837" s="99">
        <v>0</v>
      </c>
      <c r="K837" s="99">
        <v>0</v>
      </c>
      <c r="L837" s="99">
        <v>0</v>
      </c>
      <c r="M837" s="99">
        <v>55000</v>
      </c>
      <c r="N837" s="99">
        <v>0</v>
      </c>
      <c r="O837" s="99">
        <v>0</v>
      </c>
      <c r="P837" s="99">
        <v>0</v>
      </c>
      <c r="Q837" s="99">
        <v>0</v>
      </c>
      <c r="R837" s="99">
        <v>0</v>
      </c>
      <c r="S837" s="99">
        <v>0</v>
      </c>
      <c r="T837" s="99">
        <v>0</v>
      </c>
      <c r="U837" s="99">
        <v>0</v>
      </c>
      <c r="V837" s="99">
        <v>0</v>
      </c>
      <c r="W837" s="100">
        <f t="shared" ref="W837:W839" si="486">SUM(H837:V837)</f>
        <v>55000</v>
      </c>
      <c r="X837" s="113"/>
      <c r="Y837" s="113"/>
      <c r="Z837" s="113"/>
      <c r="AA837" s="113"/>
      <c r="AB837" s="113"/>
      <c r="AC837" s="113"/>
      <c r="AD837" s="113"/>
      <c r="AE837" s="113"/>
      <c r="AF837" s="113"/>
      <c r="AG837" s="113"/>
      <c r="AH837" s="113"/>
      <c r="AI837" s="113"/>
    </row>
    <row r="838" spans="2:35" s="41" customFormat="1" ht="12" hidden="1" customHeight="1" x14ac:dyDescent="0.2">
      <c r="B838" s="111" t="s">
        <v>1261</v>
      </c>
      <c r="C838" s="109" t="s">
        <v>1247</v>
      </c>
      <c r="D838" s="98"/>
      <c r="E838" s="99">
        <v>248239.23</v>
      </c>
      <c r="F838" s="99">
        <f t="shared" si="468"/>
        <v>-63239.23000000001</v>
      </c>
      <c r="G838" s="99">
        <f t="shared" si="469"/>
        <v>185000</v>
      </c>
      <c r="H838" s="99">
        <v>0</v>
      </c>
      <c r="I838" s="99">
        <v>0</v>
      </c>
      <c r="J838" s="99">
        <v>0</v>
      </c>
      <c r="K838" s="99">
        <v>0</v>
      </c>
      <c r="L838" s="99">
        <v>0</v>
      </c>
      <c r="M838" s="99">
        <v>185000</v>
      </c>
      <c r="N838" s="99">
        <v>0</v>
      </c>
      <c r="O838" s="99">
        <v>0</v>
      </c>
      <c r="P838" s="99">
        <v>0</v>
      </c>
      <c r="Q838" s="99">
        <v>0</v>
      </c>
      <c r="R838" s="99">
        <v>0</v>
      </c>
      <c r="S838" s="99">
        <v>0</v>
      </c>
      <c r="T838" s="99">
        <v>0</v>
      </c>
      <c r="U838" s="99">
        <v>0</v>
      </c>
      <c r="V838" s="99">
        <v>0</v>
      </c>
      <c r="W838" s="100">
        <f t="shared" si="486"/>
        <v>185000</v>
      </c>
      <c r="X838" s="113"/>
      <c r="Y838" s="113"/>
      <c r="Z838" s="113"/>
      <c r="AA838" s="113"/>
      <c r="AB838" s="113"/>
      <c r="AC838" s="113"/>
      <c r="AD838" s="113"/>
      <c r="AE838" s="113"/>
      <c r="AF838" s="113"/>
      <c r="AG838" s="113"/>
      <c r="AH838" s="113"/>
      <c r="AI838" s="113"/>
    </row>
    <row r="839" spans="2:35" s="41" customFormat="1" ht="12" hidden="1" customHeight="1" x14ac:dyDescent="0.2">
      <c r="B839" s="111" t="s">
        <v>1262</v>
      </c>
      <c r="C839" s="109" t="s">
        <v>1078</v>
      </c>
      <c r="D839" s="98"/>
      <c r="E839" s="99">
        <v>70673.460000000006</v>
      </c>
      <c r="F839" s="99">
        <f t="shared" si="468"/>
        <v>-60673.460000000006</v>
      </c>
      <c r="G839" s="99">
        <f t="shared" si="469"/>
        <v>10000</v>
      </c>
      <c r="H839" s="99">
        <v>0</v>
      </c>
      <c r="I839" s="99">
        <v>0</v>
      </c>
      <c r="J839" s="99">
        <v>0</v>
      </c>
      <c r="K839" s="99">
        <v>0</v>
      </c>
      <c r="L839" s="99">
        <v>0</v>
      </c>
      <c r="M839" s="99">
        <v>10000</v>
      </c>
      <c r="N839" s="99">
        <v>0</v>
      </c>
      <c r="O839" s="99">
        <v>0</v>
      </c>
      <c r="P839" s="99">
        <v>0</v>
      </c>
      <c r="Q839" s="99">
        <v>0</v>
      </c>
      <c r="R839" s="99">
        <v>0</v>
      </c>
      <c r="S839" s="99">
        <v>0</v>
      </c>
      <c r="T839" s="99">
        <v>0</v>
      </c>
      <c r="U839" s="99">
        <v>0</v>
      </c>
      <c r="V839" s="99">
        <v>0</v>
      </c>
      <c r="W839" s="100">
        <f t="shared" si="486"/>
        <v>10000</v>
      </c>
      <c r="X839" s="113"/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</row>
    <row r="840" spans="2:35" s="41" customFormat="1" ht="33.75" hidden="1" x14ac:dyDescent="0.2">
      <c r="B840" s="96" t="s">
        <v>1263</v>
      </c>
      <c r="C840" s="97" t="s">
        <v>1264</v>
      </c>
      <c r="D840" s="98"/>
      <c r="E840" s="99">
        <v>584073.06999999995</v>
      </c>
      <c r="F840" s="99">
        <f t="shared" si="468"/>
        <v>115926.93000000005</v>
      </c>
      <c r="G840" s="99">
        <f t="shared" si="469"/>
        <v>700000</v>
      </c>
      <c r="H840" s="99">
        <f t="shared" ref="H840:U840" si="487">SUM(H841:H843)</f>
        <v>0</v>
      </c>
      <c r="I840" s="99">
        <f t="shared" si="487"/>
        <v>0</v>
      </c>
      <c r="J840" s="99">
        <f t="shared" si="487"/>
        <v>0</v>
      </c>
      <c r="K840" s="99">
        <f t="shared" si="487"/>
        <v>0</v>
      </c>
      <c r="L840" s="99">
        <f t="shared" si="487"/>
        <v>0</v>
      </c>
      <c r="M840" s="99">
        <f t="shared" si="487"/>
        <v>700000</v>
      </c>
      <c r="N840" s="99">
        <f t="shared" si="487"/>
        <v>0</v>
      </c>
      <c r="O840" s="99">
        <f t="shared" si="487"/>
        <v>0</v>
      </c>
      <c r="P840" s="99">
        <f t="shared" si="487"/>
        <v>0</v>
      </c>
      <c r="Q840" s="99">
        <f t="shared" si="487"/>
        <v>0</v>
      </c>
      <c r="R840" s="99">
        <f t="shared" si="487"/>
        <v>0</v>
      </c>
      <c r="S840" s="99">
        <f t="shared" si="487"/>
        <v>0</v>
      </c>
      <c r="T840" s="99">
        <f t="shared" si="487"/>
        <v>0</v>
      </c>
      <c r="U840" s="99">
        <f t="shared" si="487"/>
        <v>0</v>
      </c>
      <c r="V840" s="99">
        <f>SUM(V841:V843)</f>
        <v>0</v>
      </c>
      <c r="W840" s="100">
        <f>SUM(W841:W843)</f>
        <v>700000</v>
      </c>
      <c r="X840" s="113"/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</row>
    <row r="841" spans="2:35" s="41" customFormat="1" ht="12" hidden="1" customHeight="1" x14ac:dyDescent="0.2">
      <c r="B841" s="111" t="s">
        <v>1265</v>
      </c>
      <c r="C841" s="109" t="s">
        <v>1074</v>
      </c>
      <c r="D841" s="98"/>
      <c r="E841" s="99">
        <v>225101.76</v>
      </c>
      <c r="F841" s="99">
        <f t="shared" si="468"/>
        <v>-71101.760000000009</v>
      </c>
      <c r="G841" s="99">
        <f t="shared" si="469"/>
        <v>154000</v>
      </c>
      <c r="H841" s="99">
        <v>0</v>
      </c>
      <c r="I841" s="99">
        <v>0</v>
      </c>
      <c r="J841" s="99">
        <v>0</v>
      </c>
      <c r="K841" s="99">
        <v>0</v>
      </c>
      <c r="L841" s="99">
        <v>0</v>
      </c>
      <c r="M841" s="99">
        <v>154000</v>
      </c>
      <c r="N841" s="99">
        <v>0</v>
      </c>
      <c r="O841" s="99">
        <v>0</v>
      </c>
      <c r="P841" s="99">
        <v>0</v>
      </c>
      <c r="Q841" s="99">
        <v>0</v>
      </c>
      <c r="R841" s="99">
        <v>0</v>
      </c>
      <c r="S841" s="99">
        <v>0</v>
      </c>
      <c r="T841" s="99">
        <v>0</v>
      </c>
      <c r="U841" s="99">
        <v>0</v>
      </c>
      <c r="V841" s="99">
        <v>0</v>
      </c>
      <c r="W841" s="100">
        <f t="shared" ref="W841:W843" si="488">SUM(H841:V841)</f>
        <v>154000</v>
      </c>
      <c r="X841" s="113"/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</row>
    <row r="842" spans="2:35" s="41" customFormat="1" ht="12" hidden="1" customHeight="1" x14ac:dyDescent="0.2">
      <c r="B842" s="111" t="s">
        <v>1266</v>
      </c>
      <c r="C842" s="109" t="s">
        <v>1247</v>
      </c>
      <c r="D842" s="98"/>
      <c r="E842" s="99">
        <v>279420.56</v>
      </c>
      <c r="F842" s="99">
        <f t="shared" si="468"/>
        <v>238579.44</v>
      </c>
      <c r="G842" s="99">
        <f t="shared" si="469"/>
        <v>518000</v>
      </c>
      <c r="H842" s="99">
        <v>0</v>
      </c>
      <c r="I842" s="99">
        <v>0</v>
      </c>
      <c r="J842" s="99">
        <v>0</v>
      </c>
      <c r="K842" s="99">
        <v>0</v>
      </c>
      <c r="L842" s="99">
        <v>0</v>
      </c>
      <c r="M842" s="99">
        <v>518000</v>
      </c>
      <c r="N842" s="99">
        <v>0</v>
      </c>
      <c r="O842" s="99">
        <v>0</v>
      </c>
      <c r="P842" s="99">
        <v>0</v>
      </c>
      <c r="Q842" s="99">
        <v>0</v>
      </c>
      <c r="R842" s="99">
        <v>0</v>
      </c>
      <c r="S842" s="99">
        <v>0</v>
      </c>
      <c r="T842" s="99">
        <v>0</v>
      </c>
      <c r="U842" s="99">
        <v>0</v>
      </c>
      <c r="V842" s="99">
        <v>0</v>
      </c>
      <c r="W842" s="100">
        <f t="shared" si="488"/>
        <v>518000</v>
      </c>
      <c r="X842" s="113"/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</row>
    <row r="843" spans="2:35" s="41" customFormat="1" ht="12" hidden="1" customHeight="1" x14ac:dyDescent="0.2">
      <c r="B843" s="111" t="s">
        <v>1267</v>
      </c>
      <c r="C843" s="109" t="s">
        <v>1268</v>
      </c>
      <c r="D843" s="98"/>
      <c r="E843" s="99">
        <v>79550.75</v>
      </c>
      <c r="F843" s="99">
        <f t="shared" si="468"/>
        <v>-51550.75</v>
      </c>
      <c r="G843" s="99">
        <f t="shared" si="469"/>
        <v>28000</v>
      </c>
      <c r="H843" s="99">
        <v>0</v>
      </c>
      <c r="I843" s="99">
        <v>0</v>
      </c>
      <c r="J843" s="99">
        <v>0</v>
      </c>
      <c r="K843" s="99">
        <v>0</v>
      </c>
      <c r="L843" s="99">
        <v>0</v>
      </c>
      <c r="M843" s="99">
        <v>28000</v>
      </c>
      <c r="N843" s="99">
        <v>0</v>
      </c>
      <c r="O843" s="99">
        <v>0</v>
      </c>
      <c r="P843" s="99">
        <v>0</v>
      </c>
      <c r="Q843" s="99">
        <v>0</v>
      </c>
      <c r="R843" s="99">
        <v>0</v>
      </c>
      <c r="S843" s="99">
        <v>0</v>
      </c>
      <c r="T843" s="99">
        <v>0</v>
      </c>
      <c r="U843" s="99">
        <v>0</v>
      </c>
      <c r="V843" s="99">
        <v>0</v>
      </c>
      <c r="W843" s="100">
        <f t="shared" si="488"/>
        <v>28000</v>
      </c>
      <c r="X843" s="113"/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</row>
    <row r="844" spans="2:35" s="41" customFormat="1" ht="12" hidden="1" customHeight="1" x14ac:dyDescent="0.2">
      <c r="B844" s="96" t="s">
        <v>1269</v>
      </c>
      <c r="C844" s="97" t="s">
        <v>1270</v>
      </c>
      <c r="D844" s="98"/>
      <c r="E844" s="99">
        <v>313490.37</v>
      </c>
      <c r="F844" s="99">
        <f t="shared" si="468"/>
        <v>-13490.369999999995</v>
      </c>
      <c r="G844" s="99">
        <f t="shared" si="469"/>
        <v>300000</v>
      </c>
      <c r="H844" s="99">
        <f t="shared" ref="H844:U844" si="489">SUM(H845:H847)</f>
        <v>0</v>
      </c>
      <c r="I844" s="99">
        <f t="shared" si="489"/>
        <v>0</v>
      </c>
      <c r="J844" s="99">
        <f t="shared" si="489"/>
        <v>0</v>
      </c>
      <c r="K844" s="99">
        <f t="shared" si="489"/>
        <v>0</v>
      </c>
      <c r="L844" s="99">
        <f t="shared" si="489"/>
        <v>0</v>
      </c>
      <c r="M844" s="99">
        <f t="shared" si="489"/>
        <v>300000</v>
      </c>
      <c r="N844" s="99">
        <f t="shared" si="489"/>
        <v>0</v>
      </c>
      <c r="O844" s="99">
        <f t="shared" si="489"/>
        <v>0</v>
      </c>
      <c r="P844" s="99">
        <f t="shared" si="489"/>
        <v>0</v>
      </c>
      <c r="Q844" s="99">
        <f t="shared" si="489"/>
        <v>0</v>
      </c>
      <c r="R844" s="99">
        <f t="shared" si="489"/>
        <v>0</v>
      </c>
      <c r="S844" s="99">
        <f t="shared" si="489"/>
        <v>0</v>
      </c>
      <c r="T844" s="99">
        <f t="shared" si="489"/>
        <v>0</v>
      </c>
      <c r="U844" s="99">
        <f t="shared" si="489"/>
        <v>0</v>
      </c>
      <c r="V844" s="99">
        <f>SUM(V845:V847)</f>
        <v>0</v>
      </c>
      <c r="W844" s="100">
        <f>SUM(W845:W847)</f>
        <v>300000</v>
      </c>
      <c r="X844" s="113"/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</row>
    <row r="845" spans="2:35" s="41" customFormat="1" ht="12" hidden="1" customHeight="1" x14ac:dyDescent="0.2">
      <c r="B845" s="111" t="s">
        <v>1271</v>
      </c>
      <c r="C845" s="109" t="s">
        <v>1074</v>
      </c>
      <c r="D845" s="98"/>
      <c r="E845" s="99">
        <v>120819.19</v>
      </c>
      <c r="F845" s="99">
        <f t="shared" si="468"/>
        <v>-54819.19</v>
      </c>
      <c r="G845" s="99">
        <f t="shared" si="469"/>
        <v>66000</v>
      </c>
      <c r="H845" s="99">
        <v>0</v>
      </c>
      <c r="I845" s="99">
        <v>0</v>
      </c>
      <c r="J845" s="99">
        <v>0</v>
      </c>
      <c r="K845" s="99">
        <v>0</v>
      </c>
      <c r="L845" s="99">
        <v>0</v>
      </c>
      <c r="M845" s="99">
        <v>66000</v>
      </c>
      <c r="N845" s="99">
        <v>0</v>
      </c>
      <c r="O845" s="99">
        <v>0</v>
      </c>
      <c r="P845" s="99">
        <v>0</v>
      </c>
      <c r="Q845" s="99">
        <v>0</v>
      </c>
      <c r="R845" s="99">
        <v>0</v>
      </c>
      <c r="S845" s="99">
        <v>0</v>
      </c>
      <c r="T845" s="99">
        <v>0</v>
      </c>
      <c r="U845" s="99">
        <v>0</v>
      </c>
      <c r="V845" s="99">
        <v>0</v>
      </c>
      <c r="W845" s="100">
        <f t="shared" ref="W845:W847" si="490">SUM(H845:V845)</f>
        <v>66000</v>
      </c>
      <c r="X845" s="113"/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</row>
    <row r="846" spans="2:35" s="41" customFormat="1" ht="12" hidden="1" customHeight="1" x14ac:dyDescent="0.2">
      <c r="B846" s="111" t="s">
        <v>1272</v>
      </c>
      <c r="C846" s="109" t="s">
        <v>1247</v>
      </c>
      <c r="D846" s="98"/>
      <c r="E846" s="99">
        <v>149973.79</v>
      </c>
      <c r="F846" s="99">
        <f t="shared" si="468"/>
        <v>72026.209999999992</v>
      </c>
      <c r="G846" s="99">
        <f t="shared" si="469"/>
        <v>222000</v>
      </c>
      <c r="H846" s="99">
        <v>0</v>
      </c>
      <c r="I846" s="99">
        <v>0</v>
      </c>
      <c r="J846" s="99">
        <v>0</v>
      </c>
      <c r="K846" s="99">
        <v>0</v>
      </c>
      <c r="L846" s="99">
        <v>0</v>
      </c>
      <c r="M846" s="99">
        <v>222000</v>
      </c>
      <c r="N846" s="99">
        <v>0</v>
      </c>
      <c r="O846" s="99">
        <v>0</v>
      </c>
      <c r="P846" s="99">
        <v>0</v>
      </c>
      <c r="Q846" s="99">
        <v>0</v>
      </c>
      <c r="R846" s="99">
        <v>0</v>
      </c>
      <c r="S846" s="99">
        <v>0</v>
      </c>
      <c r="T846" s="99">
        <v>0</v>
      </c>
      <c r="U846" s="99">
        <v>0</v>
      </c>
      <c r="V846" s="99">
        <v>0</v>
      </c>
      <c r="W846" s="100">
        <f t="shared" si="490"/>
        <v>222000</v>
      </c>
      <c r="X846" s="113"/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</row>
    <row r="847" spans="2:35" s="41" customFormat="1" ht="12" hidden="1" customHeight="1" x14ac:dyDescent="0.2">
      <c r="B847" s="111" t="s">
        <v>1273</v>
      </c>
      <c r="C847" s="109" t="s">
        <v>1268</v>
      </c>
      <c r="D847" s="98"/>
      <c r="E847" s="99">
        <v>42697.39</v>
      </c>
      <c r="F847" s="99">
        <f t="shared" si="468"/>
        <v>-30697.39</v>
      </c>
      <c r="G847" s="99">
        <f t="shared" si="469"/>
        <v>12000</v>
      </c>
      <c r="H847" s="99">
        <v>0</v>
      </c>
      <c r="I847" s="99">
        <v>0</v>
      </c>
      <c r="J847" s="99">
        <v>0</v>
      </c>
      <c r="K847" s="99">
        <v>0</v>
      </c>
      <c r="L847" s="99">
        <v>0</v>
      </c>
      <c r="M847" s="99">
        <v>12000</v>
      </c>
      <c r="N847" s="99">
        <v>0</v>
      </c>
      <c r="O847" s="99">
        <v>0</v>
      </c>
      <c r="P847" s="99">
        <v>0</v>
      </c>
      <c r="Q847" s="99">
        <v>0</v>
      </c>
      <c r="R847" s="99">
        <v>0</v>
      </c>
      <c r="S847" s="99">
        <v>0</v>
      </c>
      <c r="T847" s="99">
        <v>0</v>
      </c>
      <c r="U847" s="99">
        <v>0</v>
      </c>
      <c r="V847" s="99">
        <v>0</v>
      </c>
      <c r="W847" s="100">
        <f t="shared" si="490"/>
        <v>12000</v>
      </c>
      <c r="X847" s="113"/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</row>
    <row r="848" spans="2:35" s="41" customFormat="1" ht="33.75" hidden="1" x14ac:dyDescent="0.2">
      <c r="B848" s="96" t="s">
        <v>1274</v>
      </c>
      <c r="C848" s="97" t="s">
        <v>1275</v>
      </c>
      <c r="D848" s="98"/>
      <c r="E848" s="99">
        <v>408082.69</v>
      </c>
      <c r="F848" s="99">
        <f t="shared" si="468"/>
        <v>-228082.69</v>
      </c>
      <c r="G848" s="99">
        <f t="shared" si="469"/>
        <v>180000</v>
      </c>
      <c r="H848" s="99">
        <f t="shared" ref="H848:U848" si="491">SUM(H849:H851)</f>
        <v>0</v>
      </c>
      <c r="I848" s="99">
        <f t="shared" si="491"/>
        <v>0</v>
      </c>
      <c r="J848" s="99">
        <f t="shared" si="491"/>
        <v>0</v>
      </c>
      <c r="K848" s="99">
        <f t="shared" si="491"/>
        <v>0</v>
      </c>
      <c r="L848" s="99">
        <f t="shared" si="491"/>
        <v>0</v>
      </c>
      <c r="M848" s="99">
        <f t="shared" si="491"/>
        <v>180000</v>
      </c>
      <c r="N848" s="99">
        <f t="shared" si="491"/>
        <v>0</v>
      </c>
      <c r="O848" s="99">
        <f t="shared" si="491"/>
        <v>0</v>
      </c>
      <c r="P848" s="99">
        <f t="shared" si="491"/>
        <v>0</v>
      </c>
      <c r="Q848" s="99">
        <f t="shared" si="491"/>
        <v>0</v>
      </c>
      <c r="R848" s="99">
        <f t="shared" si="491"/>
        <v>0</v>
      </c>
      <c r="S848" s="99">
        <f t="shared" si="491"/>
        <v>0</v>
      </c>
      <c r="T848" s="99">
        <f t="shared" si="491"/>
        <v>0</v>
      </c>
      <c r="U848" s="99">
        <f t="shared" si="491"/>
        <v>0</v>
      </c>
      <c r="V848" s="99">
        <f>SUM(V849:V851)</f>
        <v>0</v>
      </c>
      <c r="W848" s="100">
        <f>SUM(W849:W851)</f>
        <v>180000</v>
      </c>
      <c r="X848" s="113"/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</row>
    <row r="849" spans="2:35" s="41" customFormat="1" ht="12" hidden="1" customHeight="1" x14ac:dyDescent="0.2">
      <c r="B849" s="111" t="s">
        <v>1276</v>
      </c>
      <c r="C849" s="109" t="s">
        <v>1074</v>
      </c>
      <c r="D849" s="98"/>
      <c r="E849" s="99">
        <v>157275.07</v>
      </c>
      <c r="F849" s="99">
        <f t="shared" si="468"/>
        <v>-117675.07</v>
      </c>
      <c r="G849" s="99">
        <f t="shared" si="469"/>
        <v>39600</v>
      </c>
      <c r="H849" s="99">
        <v>0</v>
      </c>
      <c r="I849" s="99">
        <v>0</v>
      </c>
      <c r="J849" s="99">
        <v>0</v>
      </c>
      <c r="K849" s="99">
        <v>0</v>
      </c>
      <c r="L849" s="99">
        <v>0</v>
      </c>
      <c r="M849" s="99">
        <v>39600</v>
      </c>
      <c r="N849" s="99">
        <v>0</v>
      </c>
      <c r="O849" s="99">
        <v>0</v>
      </c>
      <c r="P849" s="99">
        <v>0</v>
      </c>
      <c r="Q849" s="99">
        <v>0</v>
      </c>
      <c r="R849" s="99">
        <v>0</v>
      </c>
      <c r="S849" s="99">
        <v>0</v>
      </c>
      <c r="T849" s="99">
        <v>0</v>
      </c>
      <c r="U849" s="99">
        <v>0</v>
      </c>
      <c r="V849" s="99">
        <v>0</v>
      </c>
      <c r="W849" s="100">
        <f t="shared" ref="W849:W851" si="492">SUM(H849:V849)</f>
        <v>39600</v>
      </c>
      <c r="X849" s="113"/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</row>
    <row r="850" spans="2:35" s="41" customFormat="1" ht="12" hidden="1" customHeight="1" x14ac:dyDescent="0.2">
      <c r="B850" s="111" t="s">
        <v>1277</v>
      </c>
      <c r="C850" s="109" t="s">
        <v>1247</v>
      </c>
      <c r="D850" s="98"/>
      <c r="E850" s="99">
        <v>195226.76</v>
      </c>
      <c r="F850" s="99">
        <f t="shared" si="468"/>
        <v>-62026.760000000009</v>
      </c>
      <c r="G850" s="99">
        <f t="shared" si="469"/>
        <v>133200</v>
      </c>
      <c r="H850" s="99">
        <v>0</v>
      </c>
      <c r="I850" s="99">
        <v>0</v>
      </c>
      <c r="J850" s="99">
        <v>0</v>
      </c>
      <c r="K850" s="99">
        <v>0</v>
      </c>
      <c r="L850" s="99">
        <v>0</v>
      </c>
      <c r="M850" s="99">
        <v>133200</v>
      </c>
      <c r="N850" s="99">
        <v>0</v>
      </c>
      <c r="O850" s="99">
        <v>0</v>
      </c>
      <c r="P850" s="99">
        <v>0</v>
      </c>
      <c r="Q850" s="99">
        <v>0</v>
      </c>
      <c r="R850" s="99">
        <v>0</v>
      </c>
      <c r="S850" s="99">
        <v>0</v>
      </c>
      <c r="T850" s="99">
        <v>0</v>
      </c>
      <c r="U850" s="99">
        <v>0</v>
      </c>
      <c r="V850" s="99">
        <v>0</v>
      </c>
      <c r="W850" s="100">
        <f t="shared" si="492"/>
        <v>133200</v>
      </c>
      <c r="X850" s="113"/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</row>
    <row r="851" spans="2:35" s="41" customFormat="1" ht="12" hidden="1" customHeight="1" x14ac:dyDescent="0.2">
      <c r="B851" s="111" t="s">
        <v>1278</v>
      </c>
      <c r="C851" s="109" t="s">
        <v>1268</v>
      </c>
      <c r="D851" s="98"/>
      <c r="E851" s="99">
        <v>55580.86</v>
      </c>
      <c r="F851" s="99">
        <f t="shared" si="468"/>
        <v>-48380.86</v>
      </c>
      <c r="G851" s="99">
        <f t="shared" si="469"/>
        <v>7200</v>
      </c>
      <c r="H851" s="99">
        <v>0</v>
      </c>
      <c r="I851" s="99">
        <v>0</v>
      </c>
      <c r="J851" s="99">
        <v>0</v>
      </c>
      <c r="K851" s="99">
        <v>0</v>
      </c>
      <c r="L851" s="99">
        <v>0</v>
      </c>
      <c r="M851" s="99">
        <v>7200</v>
      </c>
      <c r="N851" s="99">
        <v>0</v>
      </c>
      <c r="O851" s="99">
        <v>0</v>
      </c>
      <c r="P851" s="99">
        <v>0</v>
      </c>
      <c r="Q851" s="99">
        <v>0</v>
      </c>
      <c r="R851" s="99">
        <v>0</v>
      </c>
      <c r="S851" s="99">
        <v>0</v>
      </c>
      <c r="T851" s="99">
        <v>0</v>
      </c>
      <c r="U851" s="99">
        <v>0</v>
      </c>
      <c r="V851" s="99">
        <v>0</v>
      </c>
      <c r="W851" s="100">
        <f t="shared" si="492"/>
        <v>7200</v>
      </c>
      <c r="X851" s="113"/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</row>
    <row r="852" spans="2:35" s="41" customFormat="1" ht="33.75" hidden="1" x14ac:dyDescent="0.2">
      <c r="B852" s="96" t="s">
        <v>1279</v>
      </c>
      <c r="C852" s="97" t="s">
        <v>1280</v>
      </c>
      <c r="D852" s="98"/>
      <c r="E852" s="99">
        <v>328565.17</v>
      </c>
      <c r="F852" s="99">
        <f t="shared" si="468"/>
        <v>-78565.169999999984</v>
      </c>
      <c r="G852" s="99">
        <f t="shared" si="469"/>
        <v>250000</v>
      </c>
      <c r="H852" s="99">
        <f t="shared" ref="H852:U852" si="493">SUM(H853:H855)</f>
        <v>0</v>
      </c>
      <c r="I852" s="99">
        <f t="shared" si="493"/>
        <v>0</v>
      </c>
      <c r="J852" s="99">
        <f t="shared" si="493"/>
        <v>0</v>
      </c>
      <c r="K852" s="99">
        <f t="shared" si="493"/>
        <v>0</v>
      </c>
      <c r="L852" s="99">
        <f t="shared" si="493"/>
        <v>0</v>
      </c>
      <c r="M852" s="99">
        <f t="shared" si="493"/>
        <v>250000</v>
      </c>
      <c r="N852" s="99">
        <f t="shared" si="493"/>
        <v>0</v>
      </c>
      <c r="O852" s="99">
        <f t="shared" si="493"/>
        <v>0</v>
      </c>
      <c r="P852" s="99">
        <f t="shared" si="493"/>
        <v>0</v>
      </c>
      <c r="Q852" s="99">
        <f t="shared" si="493"/>
        <v>0</v>
      </c>
      <c r="R852" s="99">
        <f t="shared" si="493"/>
        <v>0</v>
      </c>
      <c r="S852" s="99">
        <f t="shared" si="493"/>
        <v>0</v>
      </c>
      <c r="T852" s="99">
        <f t="shared" si="493"/>
        <v>0</v>
      </c>
      <c r="U852" s="99">
        <f t="shared" si="493"/>
        <v>0</v>
      </c>
      <c r="V852" s="99">
        <f>SUM(V853:V855)</f>
        <v>0</v>
      </c>
      <c r="W852" s="100">
        <f>SUM(W853:W855)</f>
        <v>250000</v>
      </c>
      <c r="X852" s="113"/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</row>
    <row r="853" spans="2:35" s="41" customFormat="1" ht="12" hidden="1" customHeight="1" x14ac:dyDescent="0.2">
      <c r="B853" s="111" t="s">
        <v>1281</v>
      </c>
      <c r="C853" s="109" t="s">
        <v>1074</v>
      </c>
      <c r="D853" s="98"/>
      <c r="E853" s="99">
        <v>126629.02</v>
      </c>
      <c r="F853" s="99">
        <f t="shared" si="468"/>
        <v>-71629.02</v>
      </c>
      <c r="G853" s="99">
        <f t="shared" si="469"/>
        <v>55000</v>
      </c>
      <c r="H853" s="99">
        <v>0</v>
      </c>
      <c r="I853" s="99">
        <v>0</v>
      </c>
      <c r="J853" s="99">
        <v>0</v>
      </c>
      <c r="K853" s="99">
        <v>0</v>
      </c>
      <c r="L853" s="99">
        <v>0</v>
      </c>
      <c r="M853" s="99">
        <v>55000</v>
      </c>
      <c r="N853" s="99">
        <v>0</v>
      </c>
      <c r="O853" s="99">
        <v>0</v>
      </c>
      <c r="P853" s="99">
        <v>0</v>
      </c>
      <c r="Q853" s="99">
        <v>0</v>
      </c>
      <c r="R853" s="99">
        <v>0</v>
      </c>
      <c r="S853" s="99">
        <v>0</v>
      </c>
      <c r="T853" s="99">
        <v>0</v>
      </c>
      <c r="U853" s="99">
        <v>0</v>
      </c>
      <c r="V853" s="99">
        <v>0</v>
      </c>
      <c r="W853" s="100">
        <f t="shared" ref="W853:W855" si="494">SUM(H853:V853)</f>
        <v>55000</v>
      </c>
      <c r="X853" s="113"/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</row>
    <row r="854" spans="2:35" s="41" customFormat="1" ht="12" hidden="1" customHeight="1" x14ac:dyDescent="0.2">
      <c r="B854" s="111" t="s">
        <v>1282</v>
      </c>
      <c r="C854" s="109" t="s">
        <v>1247</v>
      </c>
      <c r="D854" s="98"/>
      <c r="E854" s="99">
        <v>157185.57999999999</v>
      </c>
      <c r="F854" s="99">
        <f t="shared" si="468"/>
        <v>27814.420000000013</v>
      </c>
      <c r="G854" s="99">
        <f t="shared" si="469"/>
        <v>185000</v>
      </c>
      <c r="H854" s="99">
        <v>0</v>
      </c>
      <c r="I854" s="99">
        <v>0</v>
      </c>
      <c r="J854" s="99">
        <v>0</v>
      </c>
      <c r="K854" s="99">
        <v>0</v>
      </c>
      <c r="L854" s="99">
        <v>0</v>
      </c>
      <c r="M854" s="99">
        <v>185000</v>
      </c>
      <c r="N854" s="99">
        <v>0</v>
      </c>
      <c r="O854" s="99">
        <v>0</v>
      </c>
      <c r="P854" s="99">
        <v>0</v>
      </c>
      <c r="Q854" s="99">
        <v>0</v>
      </c>
      <c r="R854" s="99">
        <v>0</v>
      </c>
      <c r="S854" s="99">
        <v>0</v>
      </c>
      <c r="T854" s="99">
        <v>0</v>
      </c>
      <c r="U854" s="99">
        <v>0</v>
      </c>
      <c r="V854" s="99">
        <v>0</v>
      </c>
      <c r="W854" s="100">
        <f t="shared" si="494"/>
        <v>185000</v>
      </c>
      <c r="X854" s="113"/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</row>
    <row r="855" spans="2:35" s="41" customFormat="1" ht="12" hidden="1" customHeight="1" x14ac:dyDescent="0.2">
      <c r="B855" s="111" t="s">
        <v>1283</v>
      </c>
      <c r="C855" s="109" t="s">
        <v>1268</v>
      </c>
      <c r="D855" s="98"/>
      <c r="E855" s="99">
        <v>44750.57</v>
      </c>
      <c r="F855" s="99">
        <f t="shared" si="468"/>
        <v>-34750.57</v>
      </c>
      <c r="G855" s="99">
        <f t="shared" si="469"/>
        <v>10000</v>
      </c>
      <c r="H855" s="99">
        <v>0</v>
      </c>
      <c r="I855" s="99">
        <v>0</v>
      </c>
      <c r="J855" s="99">
        <v>0</v>
      </c>
      <c r="K855" s="99">
        <v>0</v>
      </c>
      <c r="L855" s="99">
        <v>0</v>
      </c>
      <c r="M855" s="99">
        <v>10000</v>
      </c>
      <c r="N855" s="99">
        <v>0</v>
      </c>
      <c r="O855" s="99">
        <v>0</v>
      </c>
      <c r="P855" s="99">
        <v>0</v>
      </c>
      <c r="Q855" s="99">
        <v>0</v>
      </c>
      <c r="R855" s="99">
        <v>0</v>
      </c>
      <c r="S855" s="99">
        <v>0</v>
      </c>
      <c r="T855" s="99">
        <v>0</v>
      </c>
      <c r="U855" s="99">
        <v>0</v>
      </c>
      <c r="V855" s="99">
        <v>0</v>
      </c>
      <c r="W855" s="100">
        <f t="shared" si="494"/>
        <v>10000</v>
      </c>
      <c r="X855" s="113"/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</row>
    <row r="856" spans="2:35" s="41" customFormat="1" ht="12" hidden="1" customHeight="1" x14ac:dyDescent="0.2">
      <c r="B856" s="96" t="s">
        <v>1284</v>
      </c>
      <c r="C856" s="109" t="s">
        <v>1068</v>
      </c>
      <c r="D856" s="98"/>
      <c r="E856" s="99">
        <v>2938076</v>
      </c>
      <c r="F856" s="99">
        <f t="shared" si="468"/>
        <v>3704924</v>
      </c>
      <c r="G856" s="99">
        <f t="shared" si="469"/>
        <v>6643000</v>
      </c>
      <c r="H856" s="99">
        <f t="shared" ref="H856:V856" si="495">+H857</f>
        <v>0</v>
      </c>
      <c r="I856" s="99">
        <f t="shared" si="495"/>
        <v>0</v>
      </c>
      <c r="J856" s="99">
        <f t="shared" si="495"/>
        <v>0</v>
      </c>
      <c r="K856" s="99">
        <f t="shared" si="495"/>
        <v>0</v>
      </c>
      <c r="L856" s="99">
        <f t="shared" si="495"/>
        <v>0</v>
      </c>
      <c r="M856" s="99">
        <f t="shared" si="495"/>
        <v>6643000</v>
      </c>
      <c r="N856" s="99">
        <f t="shared" si="495"/>
        <v>0</v>
      </c>
      <c r="O856" s="99">
        <f t="shared" si="495"/>
        <v>0</v>
      </c>
      <c r="P856" s="99">
        <f t="shared" si="495"/>
        <v>0</v>
      </c>
      <c r="Q856" s="99">
        <f t="shared" si="495"/>
        <v>0</v>
      </c>
      <c r="R856" s="99">
        <f t="shared" si="495"/>
        <v>0</v>
      </c>
      <c r="S856" s="99">
        <f t="shared" si="495"/>
        <v>0</v>
      </c>
      <c r="T856" s="99">
        <f t="shared" si="495"/>
        <v>0</v>
      </c>
      <c r="U856" s="99">
        <f t="shared" si="495"/>
        <v>0</v>
      </c>
      <c r="V856" s="99">
        <f t="shared" si="495"/>
        <v>0</v>
      </c>
      <c r="W856" s="100">
        <f>+W857</f>
        <v>6643000</v>
      </c>
      <c r="X856" s="113"/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</row>
    <row r="857" spans="2:35" s="41" customFormat="1" ht="12" hidden="1" customHeight="1" x14ac:dyDescent="0.2">
      <c r="B857" s="96" t="s">
        <v>1285</v>
      </c>
      <c r="C857" s="109" t="s">
        <v>1070</v>
      </c>
      <c r="D857" s="98"/>
      <c r="E857" s="99">
        <v>2938076</v>
      </c>
      <c r="F857" s="99">
        <f t="shared" si="468"/>
        <v>3704924</v>
      </c>
      <c r="G857" s="99">
        <f t="shared" si="469"/>
        <v>6643000</v>
      </c>
      <c r="H857" s="99">
        <f t="shared" ref="H857:L857" si="496">+H858+H862+H866+H870+H874+H878+H882+H886+H890+H894</f>
        <v>0</v>
      </c>
      <c r="I857" s="99">
        <f t="shared" si="496"/>
        <v>0</v>
      </c>
      <c r="J857" s="99">
        <f t="shared" si="496"/>
        <v>0</v>
      </c>
      <c r="K857" s="99">
        <f t="shared" si="496"/>
        <v>0</v>
      </c>
      <c r="L857" s="99">
        <f t="shared" si="496"/>
        <v>0</v>
      </c>
      <c r="M857" s="99">
        <f>+M858+M862+M866+M870+M874+M878+M882+M886+M890+M894</f>
        <v>6643000</v>
      </c>
      <c r="N857" s="99">
        <f t="shared" ref="N857:W857" si="497">+N858+N862+N866+N870+N874+N878+N882+N886+N890+N894</f>
        <v>0</v>
      </c>
      <c r="O857" s="99">
        <f t="shared" si="497"/>
        <v>0</v>
      </c>
      <c r="P857" s="99">
        <f t="shared" si="497"/>
        <v>0</v>
      </c>
      <c r="Q857" s="99">
        <f t="shared" si="497"/>
        <v>0</v>
      </c>
      <c r="R857" s="99">
        <f t="shared" si="497"/>
        <v>0</v>
      </c>
      <c r="S857" s="99">
        <f t="shared" si="497"/>
        <v>0</v>
      </c>
      <c r="T857" s="99">
        <f t="shared" si="497"/>
        <v>0</v>
      </c>
      <c r="U857" s="99">
        <f t="shared" si="497"/>
        <v>0</v>
      </c>
      <c r="V857" s="99">
        <f t="shared" si="497"/>
        <v>0</v>
      </c>
      <c r="W857" s="100">
        <f t="shared" si="497"/>
        <v>6643000</v>
      </c>
      <c r="X857" s="113"/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</row>
    <row r="858" spans="2:35" s="41" customFormat="1" ht="12" hidden="1" customHeight="1" x14ac:dyDescent="0.2">
      <c r="B858" s="96" t="s">
        <v>1286</v>
      </c>
      <c r="C858" s="97" t="s">
        <v>1287</v>
      </c>
      <c r="D858" s="98"/>
      <c r="E858" s="99">
        <v>297363.3</v>
      </c>
      <c r="F858" s="99">
        <f t="shared" si="468"/>
        <v>-212363.3</v>
      </c>
      <c r="G858" s="99">
        <f t="shared" si="469"/>
        <v>85000</v>
      </c>
      <c r="H858" s="99">
        <f t="shared" ref="H858:R858" si="498">SUM(H859:H861)</f>
        <v>0</v>
      </c>
      <c r="I858" s="99">
        <f t="shared" si="498"/>
        <v>0</v>
      </c>
      <c r="J858" s="99">
        <f t="shared" si="498"/>
        <v>0</v>
      </c>
      <c r="K858" s="99">
        <f t="shared" si="498"/>
        <v>0</v>
      </c>
      <c r="L858" s="99">
        <f t="shared" si="498"/>
        <v>0</v>
      </c>
      <c r="M858" s="99">
        <f t="shared" si="498"/>
        <v>85000</v>
      </c>
      <c r="N858" s="99">
        <f t="shared" si="498"/>
        <v>0</v>
      </c>
      <c r="O858" s="99">
        <f t="shared" si="498"/>
        <v>0</v>
      </c>
      <c r="P858" s="99">
        <f t="shared" si="498"/>
        <v>0</v>
      </c>
      <c r="Q858" s="99">
        <f t="shared" si="498"/>
        <v>0</v>
      </c>
      <c r="R858" s="99">
        <f t="shared" si="498"/>
        <v>0</v>
      </c>
      <c r="S858" s="99">
        <f t="shared" ref="S858:U858" si="499">SUM(S859:S861)</f>
        <v>0</v>
      </c>
      <c r="T858" s="99">
        <f t="shared" si="499"/>
        <v>0</v>
      </c>
      <c r="U858" s="99">
        <f t="shared" si="499"/>
        <v>0</v>
      </c>
      <c r="V858" s="99">
        <f>SUM(V859:V861)</f>
        <v>0</v>
      </c>
      <c r="W858" s="100">
        <f>SUM(W859:W861)</f>
        <v>85000</v>
      </c>
      <c r="X858" s="113"/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</row>
    <row r="859" spans="2:35" s="41" customFormat="1" ht="12" hidden="1" customHeight="1" x14ac:dyDescent="0.2">
      <c r="B859" s="111" t="s">
        <v>1288</v>
      </c>
      <c r="C859" s="109" t="s">
        <v>1074</v>
      </c>
      <c r="D859" s="98"/>
      <c r="E859" s="99">
        <v>114603.82</v>
      </c>
      <c r="F859" s="99">
        <f t="shared" si="468"/>
        <v>-95903.82</v>
      </c>
      <c r="G859" s="99">
        <f t="shared" si="469"/>
        <v>18700</v>
      </c>
      <c r="H859" s="99">
        <v>0</v>
      </c>
      <c r="I859" s="99">
        <v>0</v>
      </c>
      <c r="J859" s="99">
        <v>0</v>
      </c>
      <c r="K859" s="99">
        <v>0</v>
      </c>
      <c r="L859" s="99">
        <v>0</v>
      </c>
      <c r="M859" s="99">
        <v>18700</v>
      </c>
      <c r="N859" s="99">
        <v>0</v>
      </c>
      <c r="O859" s="99">
        <v>0</v>
      </c>
      <c r="P859" s="99">
        <v>0</v>
      </c>
      <c r="Q859" s="99">
        <v>0</v>
      </c>
      <c r="R859" s="99">
        <v>0</v>
      </c>
      <c r="S859" s="99">
        <v>0</v>
      </c>
      <c r="T859" s="99">
        <v>0</v>
      </c>
      <c r="U859" s="99">
        <v>0</v>
      </c>
      <c r="V859" s="99">
        <v>0</v>
      </c>
      <c r="W859" s="100">
        <f t="shared" ref="W859:W861" si="500">SUM(H859:V859)</f>
        <v>18700</v>
      </c>
      <c r="X859" s="113"/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</row>
    <row r="860" spans="2:35" s="41" customFormat="1" ht="12" hidden="1" customHeight="1" x14ac:dyDescent="0.2">
      <c r="B860" s="111" t="s">
        <v>1289</v>
      </c>
      <c r="C860" s="109" t="s">
        <v>1247</v>
      </c>
      <c r="D860" s="98"/>
      <c r="E860" s="99">
        <v>142258.6</v>
      </c>
      <c r="F860" s="99">
        <f t="shared" si="468"/>
        <v>-79358.600000000006</v>
      </c>
      <c r="G860" s="99">
        <f t="shared" si="469"/>
        <v>62900</v>
      </c>
      <c r="H860" s="99">
        <v>0</v>
      </c>
      <c r="I860" s="99">
        <v>0</v>
      </c>
      <c r="J860" s="99">
        <v>0</v>
      </c>
      <c r="K860" s="99">
        <v>0</v>
      </c>
      <c r="L860" s="99">
        <v>0</v>
      </c>
      <c r="M860" s="99">
        <v>62900</v>
      </c>
      <c r="N860" s="99">
        <v>0</v>
      </c>
      <c r="O860" s="99">
        <v>0</v>
      </c>
      <c r="P860" s="99">
        <v>0</v>
      </c>
      <c r="Q860" s="99">
        <v>0</v>
      </c>
      <c r="R860" s="99">
        <v>0</v>
      </c>
      <c r="S860" s="99">
        <v>0</v>
      </c>
      <c r="T860" s="99">
        <v>0</v>
      </c>
      <c r="U860" s="99">
        <v>0</v>
      </c>
      <c r="V860" s="99">
        <v>0</v>
      </c>
      <c r="W860" s="100">
        <f t="shared" si="500"/>
        <v>62900</v>
      </c>
      <c r="X860" s="113"/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</row>
    <row r="861" spans="2:35" s="41" customFormat="1" ht="12" hidden="1" customHeight="1" x14ac:dyDescent="0.2">
      <c r="B861" s="111" t="s">
        <v>1290</v>
      </c>
      <c r="C861" s="109" t="s">
        <v>1078</v>
      </c>
      <c r="D861" s="98"/>
      <c r="E861" s="99">
        <v>40500.879999999997</v>
      </c>
      <c r="F861" s="99">
        <f t="shared" si="468"/>
        <v>-37100.879999999997</v>
      </c>
      <c r="G861" s="99">
        <f t="shared" si="469"/>
        <v>3400</v>
      </c>
      <c r="H861" s="99">
        <v>0</v>
      </c>
      <c r="I861" s="99">
        <v>0</v>
      </c>
      <c r="J861" s="99">
        <v>0</v>
      </c>
      <c r="K861" s="99">
        <v>0</v>
      </c>
      <c r="L861" s="99">
        <v>0</v>
      </c>
      <c r="M861" s="99">
        <v>3400</v>
      </c>
      <c r="N861" s="99">
        <v>0</v>
      </c>
      <c r="O861" s="99">
        <v>0</v>
      </c>
      <c r="P861" s="99">
        <v>0</v>
      </c>
      <c r="Q861" s="99">
        <v>0</v>
      </c>
      <c r="R861" s="99">
        <v>0</v>
      </c>
      <c r="S861" s="99">
        <v>0</v>
      </c>
      <c r="T861" s="99">
        <v>0</v>
      </c>
      <c r="U861" s="99">
        <v>0</v>
      </c>
      <c r="V861" s="99">
        <v>0</v>
      </c>
      <c r="W861" s="100">
        <f t="shared" si="500"/>
        <v>3400</v>
      </c>
      <c r="X861" s="113"/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</row>
    <row r="862" spans="2:35" s="41" customFormat="1" ht="12" hidden="1" customHeight="1" x14ac:dyDescent="0.2">
      <c r="B862" s="96" t="s">
        <v>1291</v>
      </c>
      <c r="C862" s="97" t="s">
        <v>1292</v>
      </c>
      <c r="D862" s="98"/>
      <c r="E862" s="99">
        <v>297363.3</v>
      </c>
      <c r="F862" s="99">
        <f t="shared" si="468"/>
        <v>402636.7</v>
      </c>
      <c r="G862" s="99">
        <f t="shared" si="469"/>
        <v>700000</v>
      </c>
      <c r="H862" s="99">
        <f t="shared" ref="H862:U862" si="501">SUM(H863:H865)</f>
        <v>0</v>
      </c>
      <c r="I862" s="99">
        <f t="shared" si="501"/>
        <v>0</v>
      </c>
      <c r="J862" s="99">
        <f t="shared" si="501"/>
        <v>0</v>
      </c>
      <c r="K862" s="99">
        <f t="shared" si="501"/>
        <v>0</v>
      </c>
      <c r="L862" s="99">
        <f t="shared" si="501"/>
        <v>0</v>
      </c>
      <c r="M862" s="99">
        <f t="shared" si="501"/>
        <v>700000</v>
      </c>
      <c r="N862" s="99">
        <f t="shared" si="501"/>
        <v>0</v>
      </c>
      <c r="O862" s="99">
        <f t="shared" si="501"/>
        <v>0</v>
      </c>
      <c r="P862" s="99">
        <f t="shared" si="501"/>
        <v>0</v>
      </c>
      <c r="Q862" s="99">
        <f t="shared" si="501"/>
        <v>0</v>
      </c>
      <c r="R862" s="99">
        <f t="shared" si="501"/>
        <v>0</v>
      </c>
      <c r="S862" s="99">
        <f t="shared" si="501"/>
        <v>0</v>
      </c>
      <c r="T862" s="99">
        <f t="shared" si="501"/>
        <v>0</v>
      </c>
      <c r="U862" s="99">
        <f t="shared" si="501"/>
        <v>0</v>
      </c>
      <c r="V862" s="99">
        <f>SUM(V863:V865)</f>
        <v>0</v>
      </c>
      <c r="W862" s="100">
        <f>SUM(W863:W865)</f>
        <v>700000</v>
      </c>
      <c r="X862" s="113"/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</row>
    <row r="863" spans="2:35" s="41" customFormat="1" ht="12" hidden="1" customHeight="1" x14ac:dyDescent="0.2">
      <c r="B863" s="111" t="s">
        <v>1293</v>
      </c>
      <c r="C863" s="109" t="s">
        <v>1074</v>
      </c>
      <c r="D863" s="98"/>
      <c r="E863" s="99">
        <v>114603.82</v>
      </c>
      <c r="F863" s="99">
        <f t="shared" si="468"/>
        <v>39396.179999999993</v>
      </c>
      <c r="G863" s="99">
        <f t="shared" si="469"/>
        <v>154000</v>
      </c>
      <c r="H863" s="99">
        <v>0</v>
      </c>
      <c r="I863" s="99">
        <v>0</v>
      </c>
      <c r="J863" s="99">
        <v>0</v>
      </c>
      <c r="K863" s="99">
        <v>0</v>
      </c>
      <c r="L863" s="99">
        <v>0</v>
      </c>
      <c r="M863" s="99">
        <v>154000</v>
      </c>
      <c r="N863" s="99">
        <v>0</v>
      </c>
      <c r="O863" s="99">
        <v>0</v>
      </c>
      <c r="P863" s="99">
        <v>0</v>
      </c>
      <c r="Q863" s="99">
        <v>0</v>
      </c>
      <c r="R863" s="99">
        <v>0</v>
      </c>
      <c r="S863" s="99">
        <v>0</v>
      </c>
      <c r="T863" s="99">
        <v>0</v>
      </c>
      <c r="U863" s="99">
        <v>0</v>
      </c>
      <c r="V863" s="99">
        <v>0</v>
      </c>
      <c r="W863" s="100">
        <f t="shared" ref="W863:W865" si="502">SUM(H863:V863)</f>
        <v>154000</v>
      </c>
      <c r="X863" s="113"/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</row>
    <row r="864" spans="2:35" s="41" customFormat="1" ht="12" hidden="1" customHeight="1" x14ac:dyDescent="0.2">
      <c r="B864" s="111" t="s">
        <v>1294</v>
      </c>
      <c r="C864" s="109" t="s">
        <v>1247</v>
      </c>
      <c r="D864" s="98"/>
      <c r="E864" s="99">
        <v>142258.6</v>
      </c>
      <c r="F864" s="99">
        <f t="shared" si="468"/>
        <v>375741.4</v>
      </c>
      <c r="G864" s="99">
        <f t="shared" si="469"/>
        <v>518000</v>
      </c>
      <c r="H864" s="99">
        <v>0</v>
      </c>
      <c r="I864" s="99">
        <v>0</v>
      </c>
      <c r="J864" s="99">
        <v>0</v>
      </c>
      <c r="K864" s="99">
        <v>0</v>
      </c>
      <c r="L864" s="99">
        <v>0</v>
      </c>
      <c r="M864" s="99">
        <v>518000</v>
      </c>
      <c r="N864" s="99">
        <v>0</v>
      </c>
      <c r="O864" s="99">
        <v>0</v>
      </c>
      <c r="P864" s="99">
        <v>0</v>
      </c>
      <c r="Q864" s="99">
        <v>0</v>
      </c>
      <c r="R864" s="99">
        <v>0</v>
      </c>
      <c r="S864" s="99">
        <v>0</v>
      </c>
      <c r="T864" s="99">
        <v>0</v>
      </c>
      <c r="U864" s="99">
        <v>0</v>
      </c>
      <c r="V864" s="99">
        <v>0</v>
      </c>
      <c r="W864" s="100">
        <f t="shared" si="502"/>
        <v>518000</v>
      </c>
      <c r="X864" s="113"/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</row>
    <row r="865" spans="2:35" s="41" customFormat="1" ht="12" hidden="1" customHeight="1" x14ac:dyDescent="0.2">
      <c r="B865" s="111" t="s">
        <v>1295</v>
      </c>
      <c r="C865" s="109" t="s">
        <v>1078</v>
      </c>
      <c r="D865" s="98"/>
      <c r="E865" s="99">
        <v>40500.879999999997</v>
      </c>
      <c r="F865" s="99">
        <f t="shared" si="468"/>
        <v>-12500.879999999997</v>
      </c>
      <c r="G865" s="99">
        <f t="shared" si="469"/>
        <v>28000</v>
      </c>
      <c r="H865" s="99">
        <v>0</v>
      </c>
      <c r="I865" s="99">
        <v>0</v>
      </c>
      <c r="J865" s="99">
        <v>0</v>
      </c>
      <c r="K865" s="99">
        <v>0</v>
      </c>
      <c r="L865" s="99">
        <v>0</v>
      </c>
      <c r="M865" s="99">
        <v>28000</v>
      </c>
      <c r="N865" s="99">
        <v>0</v>
      </c>
      <c r="O865" s="99">
        <v>0</v>
      </c>
      <c r="P865" s="99">
        <v>0</v>
      </c>
      <c r="Q865" s="99">
        <v>0</v>
      </c>
      <c r="R865" s="99">
        <v>0</v>
      </c>
      <c r="S865" s="99">
        <v>0</v>
      </c>
      <c r="T865" s="99">
        <v>0</v>
      </c>
      <c r="U865" s="99">
        <v>0</v>
      </c>
      <c r="V865" s="99">
        <v>0</v>
      </c>
      <c r="W865" s="100">
        <f t="shared" si="502"/>
        <v>28000</v>
      </c>
      <c r="X865" s="113"/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</row>
    <row r="866" spans="2:35" s="41" customFormat="1" ht="12" hidden="1" customHeight="1" x14ac:dyDescent="0.2">
      <c r="B866" s="96" t="s">
        <v>1296</v>
      </c>
      <c r="C866" s="97" t="s">
        <v>1297</v>
      </c>
      <c r="D866" s="98"/>
      <c r="E866" s="99">
        <v>2095217.6</v>
      </c>
      <c r="F866" s="99">
        <f t="shared" si="468"/>
        <v>-1445217.6</v>
      </c>
      <c r="G866" s="99">
        <f t="shared" si="469"/>
        <v>650000</v>
      </c>
      <c r="H866" s="99">
        <f t="shared" ref="H866:U866" si="503">SUM(H867:H869)</f>
        <v>0</v>
      </c>
      <c r="I866" s="99">
        <f t="shared" si="503"/>
        <v>0</v>
      </c>
      <c r="J866" s="99">
        <f t="shared" si="503"/>
        <v>0</v>
      </c>
      <c r="K866" s="99">
        <f t="shared" si="503"/>
        <v>0</v>
      </c>
      <c r="L866" s="99">
        <f t="shared" si="503"/>
        <v>0</v>
      </c>
      <c r="M866" s="99">
        <f t="shared" si="503"/>
        <v>650000</v>
      </c>
      <c r="N866" s="99">
        <f t="shared" si="503"/>
        <v>0</v>
      </c>
      <c r="O866" s="99">
        <f t="shared" si="503"/>
        <v>0</v>
      </c>
      <c r="P866" s="99">
        <f t="shared" si="503"/>
        <v>0</v>
      </c>
      <c r="Q866" s="99">
        <f t="shared" si="503"/>
        <v>0</v>
      </c>
      <c r="R866" s="99">
        <f t="shared" si="503"/>
        <v>0</v>
      </c>
      <c r="S866" s="99">
        <f t="shared" si="503"/>
        <v>0</v>
      </c>
      <c r="T866" s="99">
        <f t="shared" si="503"/>
        <v>0</v>
      </c>
      <c r="U866" s="99">
        <f t="shared" si="503"/>
        <v>0</v>
      </c>
      <c r="V866" s="99">
        <f>SUM(V867:V869)</f>
        <v>0</v>
      </c>
      <c r="W866" s="100">
        <f>SUM(W867:W869)</f>
        <v>650000</v>
      </c>
      <c r="X866" s="113"/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</row>
    <row r="867" spans="2:35" s="41" customFormat="1" ht="12" hidden="1" customHeight="1" x14ac:dyDescent="0.2">
      <c r="B867" s="111" t="s">
        <v>1298</v>
      </c>
      <c r="C867" s="109" t="s">
        <v>1074</v>
      </c>
      <c r="D867" s="98"/>
      <c r="E867" s="99">
        <v>807496.86</v>
      </c>
      <c r="F867" s="99">
        <f t="shared" si="468"/>
        <v>-664496.86</v>
      </c>
      <c r="G867" s="99">
        <f t="shared" si="469"/>
        <v>143000</v>
      </c>
      <c r="H867" s="99">
        <v>0</v>
      </c>
      <c r="I867" s="99">
        <v>0</v>
      </c>
      <c r="J867" s="99">
        <v>0</v>
      </c>
      <c r="K867" s="99">
        <v>0</v>
      </c>
      <c r="L867" s="99">
        <v>0</v>
      </c>
      <c r="M867" s="99">
        <v>143000</v>
      </c>
      <c r="N867" s="99">
        <v>0</v>
      </c>
      <c r="O867" s="99">
        <v>0</v>
      </c>
      <c r="P867" s="99">
        <v>0</v>
      </c>
      <c r="Q867" s="99">
        <v>0</v>
      </c>
      <c r="R867" s="99">
        <v>0</v>
      </c>
      <c r="S867" s="99">
        <v>0</v>
      </c>
      <c r="T867" s="99">
        <v>0</v>
      </c>
      <c r="U867" s="99">
        <v>0</v>
      </c>
      <c r="V867" s="99">
        <v>0</v>
      </c>
      <c r="W867" s="100">
        <f t="shared" ref="W867:W869" si="504">SUM(H867:V867)</f>
        <v>143000</v>
      </c>
      <c r="X867" s="113"/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</row>
    <row r="868" spans="2:35" s="41" customFormat="1" ht="12" hidden="1" customHeight="1" x14ac:dyDescent="0.2">
      <c r="B868" s="111" t="s">
        <v>1299</v>
      </c>
      <c r="C868" s="109" t="s">
        <v>1247</v>
      </c>
      <c r="D868" s="98"/>
      <c r="E868" s="99">
        <v>1211873.8600000001</v>
      </c>
      <c r="F868" s="99">
        <f t="shared" si="468"/>
        <v>-730873.8600000001</v>
      </c>
      <c r="G868" s="99">
        <f t="shared" si="469"/>
        <v>481000</v>
      </c>
      <c r="H868" s="99">
        <v>0</v>
      </c>
      <c r="I868" s="99">
        <v>0</v>
      </c>
      <c r="J868" s="99">
        <v>0</v>
      </c>
      <c r="K868" s="99">
        <v>0</v>
      </c>
      <c r="L868" s="99">
        <v>0</v>
      </c>
      <c r="M868" s="99">
        <v>481000</v>
      </c>
      <c r="N868" s="99">
        <v>0</v>
      </c>
      <c r="O868" s="99">
        <v>0</v>
      </c>
      <c r="P868" s="99">
        <v>0</v>
      </c>
      <c r="Q868" s="99">
        <v>0</v>
      </c>
      <c r="R868" s="99">
        <v>0</v>
      </c>
      <c r="S868" s="99">
        <v>0</v>
      </c>
      <c r="T868" s="99">
        <v>0</v>
      </c>
      <c r="U868" s="99">
        <v>0</v>
      </c>
      <c r="V868" s="99">
        <v>0</v>
      </c>
      <c r="W868" s="100">
        <f t="shared" si="504"/>
        <v>481000</v>
      </c>
      <c r="X868" s="113"/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</row>
    <row r="869" spans="2:35" s="41" customFormat="1" ht="12" hidden="1" customHeight="1" x14ac:dyDescent="0.2">
      <c r="B869" s="111" t="s">
        <v>1300</v>
      </c>
      <c r="C869" s="109" t="s">
        <v>1078</v>
      </c>
      <c r="D869" s="98"/>
      <c r="E869" s="99">
        <v>75846.880000000005</v>
      </c>
      <c r="F869" s="99">
        <f t="shared" si="468"/>
        <v>-49846.880000000005</v>
      </c>
      <c r="G869" s="99">
        <f t="shared" si="469"/>
        <v>26000</v>
      </c>
      <c r="H869" s="99">
        <v>0</v>
      </c>
      <c r="I869" s="99">
        <v>0</v>
      </c>
      <c r="J869" s="99">
        <v>0</v>
      </c>
      <c r="K869" s="99">
        <v>0</v>
      </c>
      <c r="L869" s="99">
        <v>0</v>
      </c>
      <c r="M869" s="99">
        <v>26000</v>
      </c>
      <c r="N869" s="99">
        <v>0</v>
      </c>
      <c r="O869" s="99">
        <v>0</v>
      </c>
      <c r="P869" s="99">
        <v>0</v>
      </c>
      <c r="Q869" s="99">
        <v>0</v>
      </c>
      <c r="R869" s="99">
        <v>0</v>
      </c>
      <c r="S869" s="99">
        <v>0</v>
      </c>
      <c r="T869" s="99">
        <v>0</v>
      </c>
      <c r="U869" s="99">
        <v>0</v>
      </c>
      <c r="V869" s="99">
        <v>0</v>
      </c>
      <c r="W869" s="100">
        <f t="shared" si="504"/>
        <v>26000</v>
      </c>
      <c r="X869" s="113"/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</row>
    <row r="870" spans="2:35" s="41" customFormat="1" ht="12" hidden="1" customHeight="1" x14ac:dyDescent="0.2">
      <c r="B870" s="96" t="s">
        <v>1301</v>
      </c>
      <c r="C870" s="97" t="s">
        <v>1302</v>
      </c>
      <c r="D870" s="98"/>
      <c r="E870" s="99">
        <v>0</v>
      </c>
      <c r="F870" s="99">
        <f t="shared" si="468"/>
        <v>300000</v>
      </c>
      <c r="G870" s="99">
        <f t="shared" si="469"/>
        <v>300000</v>
      </c>
      <c r="H870" s="99">
        <f t="shared" ref="H870:V870" si="505">SUM(H871:H873)</f>
        <v>0</v>
      </c>
      <c r="I870" s="99">
        <f t="shared" si="505"/>
        <v>0</v>
      </c>
      <c r="J870" s="99">
        <f t="shared" si="505"/>
        <v>0</v>
      </c>
      <c r="K870" s="99">
        <f t="shared" si="505"/>
        <v>0</v>
      </c>
      <c r="L870" s="99">
        <f t="shared" si="505"/>
        <v>0</v>
      </c>
      <c r="M870" s="99">
        <f t="shared" si="505"/>
        <v>300000</v>
      </c>
      <c r="N870" s="99">
        <f t="shared" si="505"/>
        <v>0</v>
      </c>
      <c r="O870" s="99">
        <f t="shared" si="505"/>
        <v>0</v>
      </c>
      <c r="P870" s="99">
        <f t="shared" si="505"/>
        <v>0</v>
      </c>
      <c r="Q870" s="99">
        <f t="shared" si="505"/>
        <v>0</v>
      </c>
      <c r="R870" s="99">
        <f t="shared" si="505"/>
        <v>0</v>
      </c>
      <c r="S870" s="99">
        <f t="shared" si="505"/>
        <v>0</v>
      </c>
      <c r="T870" s="99">
        <f t="shared" si="505"/>
        <v>0</v>
      </c>
      <c r="U870" s="99">
        <f t="shared" si="505"/>
        <v>0</v>
      </c>
      <c r="V870" s="99">
        <f t="shared" si="505"/>
        <v>0</v>
      </c>
      <c r="W870" s="100">
        <f>SUM(W871:W873)</f>
        <v>300000</v>
      </c>
      <c r="X870" s="113"/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</row>
    <row r="871" spans="2:35" s="41" customFormat="1" ht="12" hidden="1" customHeight="1" x14ac:dyDescent="0.2">
      <c r="B871" s="111" t="s">
        <v>1303</v>
      </c>
      <c r="C871" s="109" t="s">
        <v>1074</v>
      </c>
      <c r="D871" s="98"/>
      <c r="E871" s="99">
        <v>807496.86</v>
      </c>
      <c r="F871" s="99">
        <f t="shared" si="468"/>
        <v>-741496.86</v>
      </c>
      <c r="G871" s="99">
        <f t="shared" si="469"/>
        <v>66000</v>
      </c>
      <c r="H871" s="99">
        <v>0</v>
      </c>
      <c r="I871" s="99">
        <v>0</v>
      </c>
      <c r="J871" s="99">
        <v>0</v>
      </c>
      <c r="K871" s="99">
        <v>0</v>
      </c>
      <c r="L871" s="99">
        <v>0</v>
      </c>
      <c r="M871" s="99">
        <v>66000</v>
      </c>
      <c r="N871" s="99">
        <v>0</v>
      </c>
      <c r="O871" s="99">
        <v>0</v>
      </c>
      <c r="P871" s="99">
        <v>0</v>
      </c>
      <c r="Q871" s="99">
        <v>0</v>
      </c>
      <c r="R871" s="99">
        <v>0</v>
      </c>
      <c r="S871" s="99">
        <v>0</v>
      </c>
      <c r="T871" s="99">
        <v>0</v>
      </c>
      <c r="U871" s="99">
        <v>0</v>
      </c>
      <c r="V871" s="99">
        <v>0</v>
      </c>
      <c r="W871" s="100">
        <f t="shared" ref="W871:W873" si="506">SUM(H871:V871)</f>
        <v>66000</v>
      </c>
      <c r="X871" s="113"/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</row>
    <row r="872" spans="2:35" s="41" customFormat="1" ht="12" hidden="1" customHeight="1" x14ac:dyDescent="0.2">
      <c r="B872" s="111" t="s">
        <v>1304</v>
      </c>
      <c r="C872" s="109" t="s">
        <v>1247</v>
      </c>
      <c r="D872" s="98"/>
      <c r="E872" s="99">
        <v>1211873.8600000001</v>
      </c>
      <c r="F872" s="99">
        <f t="shared" si="468"/>
        <v>-989873.8600000001</v>
      </c>
      <c r="G872" s="99">
        <f t="shared" si="469"/>
        <v>222000</v>
      </c>
      <c r="H872" s="99">
        <v>0</v>
      </c>
      <c r="I872" s="99">
        <v>0</v>
      </c>
      <c r="J872" s="99">
        <v>0</v>
      </c>
      <c r="K872" s="99">
        <v>0</v>
      </c>
      <c r="L872" s="99">
        <v>0</v>
      </c>
      <c r="M872" s="99">
        <v>222000</v>
      </c>
      <c r="N872" s="99">
        <v>0</v>
      </c>
      <c r="O872" s="99">
        <v>0</v>
      </c>
      <c r="P872" s="99">
        <v>0</v>
      </c>
      <c r="Q872" s="99">
        <v>0</v>
      </c>
      <c r="R872" s="99">
        <v>0</v>
      </c>
      <c r="S872" s="99">
        <v>0</v>
      </c>
      <c r="T872" s="99">
        <v>0</v>
      </c>
      <c r="U872" s="99">
        <v>0</v>
      </c>
      <c r="V872" s="99">
        <v>0</v>
      </c>
      <c r="W872" s="100">
        <f t="shared" si="506"/>
        <v>222000</v>
      </c>
      <c r="X872" s="113"/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</row>
    <row r="873" spans="2:35" s="41" customFormat="1" ht="12" hidden="1" customHeight="1" x14ac:dyDescent="0.2">
      <c r="B873" s="111" t="s">
        <v>1305</v>
      </c>
      <c r="C873" s="109" t="s">
        <v>1078</v>
      </c>
      <c r="D873" s="98"/>
      <c r="E873" s="99">
        <v>75846.880000000005</v>
      </c>
      <c r="F873" s="99">
        <f t="shared" si="468"/>
        <v>-63846.880000000005</v>
      </c>
      <c r="G873" s="99">
        <f t="shared" si="469"/>
        <v>12000</v>
      </c>
      <c r="H873" s="99">
        <v>0</v>
      </c>
      <c r="I873" s="99">
        <v>0</v>
      </c>
      <c r="J873" s="99">
        <v>0</v>
      </c>
      <c r="K873" s="99">
        <v>0</v>
      </c>
      <c r="L873" s="99">
        <v>0</v>
      </c>
      <c r="M873" s="99">
        <v>12000</v>
      </c>
      <c r="N873" s="99">
        <v>0</v>
      </c>
      <c r="O873" s="99">
        <v>0</v>
      </c>
      <c r="P873" s="99">
        <v>0</v>
      </c>
      <c r="Q873" s="99">
        <v>0</v>
      </c>
      <c r="R873" s="99">
        <v>0</v>
      </c>
      <c r="S873" s="99">
        <v>0</v>
      </c>
      <c r="T873" s="99">
        <v>0</v>
      </c>
      <c r="U873" s="99">
        <v>0</v>
      </c>
      <c r="V873" s="99">
        <v>0</v>
      </c>
      <c r="W873" s="100">
        <f t="shared" si="506"/>
        <v>12000</v>
      </c>
      <c r="X873" s="113"/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</row>
    <row r="874" spans="2:35" s="41" customFormat="1" ht="12" hidden="1" customHeight="1" x14ac:dyDescent="0.2">
      <c r="B874" s="96" t="s">
        <v>1306</v>
      </c>
      <c r="C874" s="97" t="s">
        <v>1307</v>
      </c>
      <c r="D874" s="98"/>
      <c r="E874" s="99">
        <v>0</v>
      </c>
      <c r="F874" s="99">
        <f t="shared" si="468"/>
        <v>150000</v>
      </c>
      <c r="G874" s="99">
        <f t="shared" si="469"/>
        <v>150000</v>
      </c>
      <c r="H874" s="99">
        <f t="shared" ref="H874:V874" si="507">SUM(H875:H877)</f>
        <v>0</v>
      </c>
      <c r="I874" s="99">
        <f t="shared" si="507"/>
        <v>0</v>
      </c>
      <c r="J874" s="99">
        <f t="shared" si="507"/>
        <v>0</v>
      </c>
      <c r="K874" s="99">
        <f t="shared" si="507"/>
        <v>0</v>
      </c>
      <c r="L874" s="99">
        <f t="shared" si="507"/>
        <v>0</v>
      </c>
      <c r="M874" s="99">
        <f t="shared" si="507"/>
        <v>150000</v>
      </c>
      <c r="N874" s="99">
        <f t="shared" si="507"/>
        <v>0</v>
      </c>
      <c r="O874" s="99">
        <f t="shared" si="507"/>
        <v>0</v>
      </c>
      <c r="P874" s="99">
        <f t="shared" si="507"/>
        <v>0</v>
      </c>
      <c r="Q874" s="99">
        <f t="shared" si="507"/>
        <v>0</v>
      </c>
      <c r="R874" s="99">
        <f t="shared" si="507"/>
        <v>0</v>
      </c>
      <c r="S874" s="99">
        <f t="shared" si="507"/>
        <v>0</v>
      </c>
      <c r="T874" s="99">
        <f t="shared" si="507"/>
        <v>0</v>
      </c>
      <c r="U874" s="99">
        <f t="shared" si="507"/>
        <v>0</v>
      </c>
      <c r="V874" s="99">
        <f t="shared" si="507"/>
        <v>0</v>
      </c>
      <c r="W874" s="100">
        <f>SUM(W875:W877)</f>
        <v>150000</v>
      </c>
      <c r="X874" s="113"/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</row>
    <row r="875" spans="2:35" s="41" customFormat="1" ht="12" hidden="1" customHeight="1" x14ac:dyDescent="0.2">
      <c r="B875" s="111" t="s">
        <v>1308</v>
      </c>
      <c r="C875" s="109" t="s">
        <v>1074</v>
      </c>
      <c r="D875" s="98"/>
      <c r="E875" s="99">
        <v>807496.86</v>
      </c>
      <c r="F875" s="99">
        <f t="shared" si="468"/>
        <v>-774496.86</v>
      </c>
      <c r="G875" s="99">
        <f t="shared" si="469"/>
        <v>33000</v>
      </c>
      <c r="H875" s="99">
        <v>0</v>
      </c>
      <c r="I875" s="99">
        <v>0</v>
      </c>
      <c r="J875" s="99">
        <v>0</v>
      </c>
      <c r="K875" s="99">
        <v>0</v>
      </c>
      <c r="L875" s="99">
        <v>0</v>
      </c>
      <c r="M875" s="99">
        <v>33000</v>
      </c>
      <c r="N875" s="99">
        <v>0</v>
      </c>
      <c r="O875" s="99">
        <v>0</v>
      </c>
      <c r="P875" s="99">
        <v>0</v>
      </c>
      <c r="Q875" s="99">
        <v>0</v>
      </c>
      <c r="R875" s="99">
        <v>0</v>
      </c>
      <c r="S875" s="99">
        <v>0</v>
      </c>
      <c r="T875" s="99">
        <v>0</v>
      </c>
      <c r="U875" s="99">
        <v>0</v>
      </c>
      <c r="V875" s="99">
        <v>0</v>
      </c>
      <c r="W875" s="100">
        <f t="shared" ref="W875:W877" si="508">SUM(H875:V875)</f>
        <v>33000</v>
      </c>
      <c r="X875" s="113"/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</row>
    <row r="876" spans="2:35" s="41" customFormat="1" ht="12" hidden="1" customHeight="1" x14ac:dyDescent="0.2">
      <c r="B876" s="111" t="s">
        <v>1309</v>
      </c>
      <c r="C876" s="109" t="s">
        <v>1247</v>
      </c>
      <c r="D876" s="98"/>
      <c r="E876" s="99">
        <v>1211873.8600000001</v>
      </c>
      <c r="F876" s="99">
        <f t="shared" si="468"/>
        <v>-1100873.8600000001</v>
      </c>
      <c r="G876" s="99">
        <f t="shared" si="469"/>
        <v>111000</v>
      </c>
      <c r="H876" s="99">
        <v>0</v>
      </c>
      <c r="I876" s="99">
        <v>0</v>
      </c>
      <c r="J876" s="99">
        <v>0</v>
      </c>
      <c r="K876" s="99">
        <v>0</v>
      </c>
      <c r="L876" s="99">
        <v>0</v>
      </c>
      <c r="M876" s="99">
        <v>111000</v>
      </c>
      <c r="N876" s="99">
        <v>0</v>
      </c>
      <c r="O876" s="99">
        <v>0</v>
      </c>
      <c r="P876" s="99">
        <v>0</v>
      </c>
      <c r="Q876" s="99">
        <v>0</v>
      </c>
      <c r="R876" s="99">
        <v>0</v>
      </c>
      <c r="S876" s="99">
        <v>0</v>
      </c>
      <c r="T876" s="99">
        <v>0</v>
      </c>
      <c r="U876" s="99">
        <v>0</v>
      </c>
      <c r="V876" s="99">
        <v>0</v>
      </c>
      <c r="W876" s="100">
        <f t="shared" si="508"/>
        <v>111000</v>
      </c>
      <c r="X876" s="113"/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</row>
    <row r="877" spans="2:35" s="41" customFormat="1" ht="12" hidden="1" customHeight="1" x14ac:dyDescent="0.2">
      <c r="B877" s="111" t="s">
        <v>1310</v>
      </c>
      <c r="C877" s="109" t="s">
        <v>1078</v>
      </c>
      <c r="D877" s="98"/>
      <c r="E877" s="99">
        <v>75846.880000000005</v>
      </c>
      <c r="F877" s="99">
        <f t="shared" si="468"/>
        <v>-69846.880000000005</v>
      </c>
      <c r="G877" s="99">
        <f t="shared" si="469"/>
        <v>6000</v>
      </c>
      <c r="H877" s="99">
        <v>0</v>
      </c>
      <c r="I877" s="99">
        <v>0</v>
      </c>
      <c r="J877" s="99">
        <v>0</v>
      </c>
      <c r="K877" s="99">
        <v>0</v>
      </c>
      <c r="L877" s="99">
        <v>0</v>
      </c>
      <c r="M877" s="99">
        <v>6000</v>
      </c>
      <c r="N877" s="99">
        <v>0</v>
      </c>
      <c r="O877" s="99">
        <v>0</v>
      </c>
      <c r="P877" s="99">
        <v>0</v>
      </c>
      <c r="Q877" s="99">
        <v>0</v>
      </c>
      <c r="R877" s="99">
        <v>0</v>
      </c>
      <c r="S877" s="99">
        <v>0</v>
      </c>
      <c r="T877" s="99">
        <v>0</v>
      </c>
      <c r="U877" s="99">
        <v>0</v>
      </c>
      <c r="V877" s="99">
        <v>0</v>
      </c>
      <c r="W877" s="100">
        <f t="shared" si="508"/>
        <v>6000</v>
      </c>
      <c r="X877" s="113"/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</row>
    <row r="878" spans="2:35" s="41" customFormat="1" ht="33.75" hidden="1" x14ac:dyDescent="0.2">
      <c r="B878" s="96" t="s">
        <v>1311</v>
      </c>
      <c r="C878" s="97" t="s">
        <v>1312</v>
      </c>
      <c r="D878" s="98"/>
      <c r="E878" s="99">
        <v>450000</v>
      </c>
      <c r="F878" s="99">
        <f t="shared" si="468"/>
        <v>-292000</v>
      </c>
      <c r="G878" s="99">
        <f t="shared" si="469"/>
        <v>158000</v>
      </c>
      <c r="H878" s="99">
        <f t="shared" ref="H878:U878" si="509">SUM(H879:H881)</f>
        <v>0</v>
      </c>
      <c r="I878" s="99">
        <f t="shared" si="509"/>
        <v>0</v>
      </c>
      <c r="J878" s="99">
        <f t="shared" si="509"/>
        <v>0</v>
      </c>
      <c r="K878" s="99">
        <f t="shared" si="509"/>
        <v>0</v>
      </c>
      <c r="L878" s="99">
        <f t="shared" si="509"/>
        <v>0</v>
      </c>
      <c r="M878" s="99">
        <f t="shared" si="509"/>
        <v>158000</v>
      </c>
      <c r="N878" s="99">
        <f t="shared" si="509"/>
        <v>0</v>
      </c>
      <c r="O878" s="99">
        <f t="shared" si="509"/>
        <v>0</v>
      </c>
      <c r="P878" s="99">
        <f t="shared" si="509"/>
        <v>0</v>
      </c>
      <c r="Q878" s="99">
        <f t="shared" si="509"/>
        <v>0</v>
      </c>
      <c r="R878" s="99">
        <f t="shared" si="509"/>
        <v>0</v>
      </c>
      <c r="S878" s="99">
        <f t="shared" si="509"/>
        <v>0</v>
      </c>
      <c r="T878" s="99">
        <f t="shared" si="509"/>
        <v>0</v>
      </c>
      <c r="U878" s="99">
        <f t="shared" si="509"/>
        <v>0</v>
      </c>
      <c r="V878" s="99">
        <f>SUM(V879:V881)</f>
        <v>0</v>
      </c>
      <c r="W878" s="100">
        <f>SUM(W879:W881)</f>
        <v>158000</v>
      </c>
      <c r="X878" s="113"/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</row>
    <row r="879" spans="2:35" s="41" customFormat="1" ht="12" hidden="1" customHeight="1" x14ac:dyDescent="0.2">
      <c r="B879" s="111" t="s">
        <v>1313</v>
      </c>
      <c r="C879" s="109" t="s">
        <v>1074</v>
      </c>
      <c r="D879" s="98"/>
      <c r="E879" s="99">
        <v>173430</v>
      </c>
      <c r="F879" s="99">
        <f t="shared" si="468"/>
        <v>-138670</v>
      </c>
      <c r="G879" s="99">
        <f t="shared" si="469"/>
        <v>34760</v>
      </c>
      <c r="H879" s="99">
        <v>0</v>
      </c>
      <c r="I879" s="99">
        <v>0</v>
      </c>
      <c r="J879" s="99">
        <v>0</v>
      </c>
      <c r="K879" s="99">
        <v>0</v>
      </c>
      <c r="L879" s="99">
        <v>0</v>
      </c>
      <c r="M879" s="99">
        <v>34760</v>
      </c>
      <c r="N879" s="99">
        <v>0</v>
      </c>
      <c r="O879" s="99">
        <v>0</v>
      </c>
      <c r="P879" s="99">
        <v>0</v>
      </c>
      <c r="Q879" s="99">
        <v>0</v>
      </c>
      <c r="R879" s="99">
        <v>0</v>
      </c>
      <c r="S879" s="99">
        <v>0</v>
      </c>
      <c r="T879" s="99">
        <v>0</v>
      </c>
      <c r="U879" s="99">
        <v>0</v>
      </c>
      <c r="V879" s="99">
        <v>0</v>
      </c>
      <c r="W879" s="100">
        <f t="shared" ref="W879:W881" si="510">SUM(H879:V879)</f>
        <v>34760</v>
      </c>
      <c r="X879" s="113"/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</row>
    <row r="880" spans="2:35" s="41" customFormat="1" ht="12" hidden="1" customHeight="1" x14ac:dyDescent="0.2">
      <c r="B880" s="111" t="s">
        <v>1314</v>
      </c>
      <c r="C880" s="109" t="s">
        <v>1315</v>
      </c>
      <c r="D880" s="98"/>
      <c r="E880" s="99">
        <v>215280</v>
      </c>
      <c r="F880" s="99">
        <f t="shared" si="468"/>
        <v>-98360</v>
      </c>
      <c r="G880" s="99">
        <f t="shared" si="469"/>
        <v>116920</v>
      </c>
      <c r="H880" s="99">
        <v>0</v>
      </c>
      <c r="I880" s="99">
        <v>0</v>
      </c>
      <c r="J880" s="99">
        <v>0</v>
      </c>
      <c r="K880" s="99">
        <v>0</v>
      </c>
      <c r="L880" s="99">
        <v>0</v>
      </c>
      <c r="M880" s="99">
        <v>116920</v>
      </c>
      <c r="N880" s="99">
        <v>0</v>
      </c>
      <c r="O880" s="99">
        <v>0</v>
      </c>
      <c r="P880" s="99">
        <v>0</v>
      </c>
      <c r="Q880" s="99">
        <v>0</v>
      </c>
      <c r="R880" s="99">
        <v>0</v>
      </c>
      <c r="S880" s="99">
        <v>0</v>
      </c>
      <c r="T880" s="99">
        <v>0</v>
      </c>
      <c r="U880" s="99">
        <v>0</v>
      </c>
      <c r="V880" s="99">
        <v>0</v>
      </c>
      <c r="W880" s="100">
        <f t="shared" si="510"/>
        <v>116920</v>
      </c>
      <c r="X880" s="113"/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</row>
    <row r="881" spans="2:35" s="41" customFormat="1" ht="12" hidden="1" customHeight="1" x14ac:dyDescent="0.2">
      <c r="B881" s="111" t="s">
        <v>1316</v>
      </c>
      <c r="C881" s="109" t="s">
        <v>1078</v>
      </c>
      <c r="D881" s="98"/>
      <c r="E881" s="99">
        <v>61290</v>
      </c>
      <c r="F881" s="99">
        <f t="shared" si="468"/>
        <v>-54970</v>
      </c>
      <c r="G881" s="99">
        <f t="shared" si="469"/>
        <v>6320</v>
      </c>
      <c r="H881" s="99">
        <v>0</v>
      </c>
      <c r="I881" s="99">
        <v>0</v>
      </c>
      <c r="J881" s="99">
        <v>0</v>
      </c>
      <c r="K881" s="99">
        <v>0</v>
      </c>
      <c r="L881" s="99">
        <v>0</v>
      </c>
      <c r="M881" s="99">
        <v>6320</v>
      </c>
      <c r="N881" s="99">
        <v>0</v>
      </c>
      <c r="O881" s="99">
        <v>0</v>
      </c>
      <c r="P881" s="99">
        <v>0</v>
      </c>
      <c r="Q881" s="99">
        <v>0</v>
      </c>
      <c r="R881" s="99">
        <v>0</v>
      </c>
      <c r="S881" s="99">
        <v>0</v>
      </c>
      <c r="T881" s="99">
        <v>0</v>
      </c>
      <c r="U881" s="99">
        <v>0</v>
      </c>
      <c r="V881" s="99">
        <v>0</v>
      </c>
      <c r="W881" s="100">
        <f t="shared" si="510"/>
        <v>6320</v>
      </c>
      <c r="X881" s="113"/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</row>
    <row r="882" spans="2:35" s="41" customFormat="1" ht="12" hidden="1" customHeight="1" x14ac:dyDescent="0.2">
      <c r="B882" s="96" t="s">
        <v>1317</v>
      </c>
      <c r="C882" s="97" t="s">
        <v>1318</v>
      </c>
      <c r="D882" s="98"/>
      <c r="E882" s="99">
        <v>450000</v>
      </c>
      <c r="F882" s="99">
        <f t="shared" si="468"/>
        <v>1150000</v>
      </c>
      <c r="G882" s="99">
        <f t="shared" si="469"/>
        <v>1600000</v>
      </c>
      <c r="H882" s="99">
        <f t="shared" ref="H882:U882" si="511">SUM(H883:H885)</f>
        <v>0</v>
      </c>
      <c r="I882" s="99">
        <f t="shared" si="511"/>
        <v>0</v>
      </c>
      <c r="J882" s="99">
        <f t="shared" si="511"/>
        <v>0</v>
      </c>
      <c r="K882" s="99">
        <f t="shared" si="511"/>
        <v>0</v>
      </c>
      <c r="L882" s="99">
        <f t="shared" si="511"/>
        <v>0</v>
      </c>
      <c r="M882" s="99">
        <f t="shared" si="511"/>
        <v>1600000</v>
      </c>
      <c r="N882" s="99">
        <f t="shared" si="511"/>
        <v>0</v>
      </c>
      <c r="O882" s="99">
        <f t="shared" si="511"/>
        <v>0</v>
      </c>
      <c r="P882" s="99">
        <f t="shared" si="511"/>
        <v>0</v>
      </c>
      <c r="Q882" s="99">
        <f t="shared" si="511"/>
        <v>0</v>
      </c>
      <c r="R882" s="99">
        <f t="shared" si="511"/>
        <v>0</v>
      </c>
      <c r="S882" s="99">
        <f t="shared" si="511"/>
        <v>0</v>
      </c>
      <c r="T882" s="99">
        <f t="shared" si="511"/>
        <v>0</v>
      </c>
      <c r="U882" s="99">
        <f t="shared" si="511"/>
        <v>0</v>
      </c>
      <c r="V882" s="99">
        <f>SUM(V883:V885)</f>
        <v>0</v>
      </c>
      <c r="W882" s="100">
        <f>SUM(W883:W885)</f>
        <v>1600000</v>
      </c>
      <c r="X882" s="113"/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</row>
    <row r="883" spans="2:35" s="41" customFormat="1" ht="12" hidden="1" customHeight="1" x14ac:dyDescent="0.2">
      <c r="B883" s="111" t="s">
        <v>1319</v>
      </c>
      <c r="C883" s="109" t="s">
        <v>1074</v>
      </c>
      <c r="D883" s="98"/>
      <c r="E883" s="99">
        <v>173430</v>
      </c>
      <c r="F883" s="99">
        <f t="shared" si="468"/>
        <v>178570</v>
      </c>
      <c r="G883" s="99">
        <f t="shared" si="469"/>
        <v>352000</v>
      </c>
      <c r="H883" s="99">
        <v>0</v>
      </c>
      <c r="I883" s="99">
        <v>0</v>
      </c>
      <c r="J883" s="99">
        <v>0</v>
      </c>
      <c r="K883" s="99">
        <v>0</v>
      </c>
      <c r="L883" s="99">
        <v>0</v>
      </c>
      <c r="M883" s="99">
        <v>352000</v>
      </c>
      <c r="N883" s="99">
        <v>0</v>
      </c>
      <c r="O883" s="99">
        <v>0</v>
      </c>
      <c r="P883" s="99">
        <v>0</v>
      </c>
      <c r="Q883" s="99">
        <v>0</v>
      </c>
      <c r="R883" s="99">
        <v>0</v>
      </c>
      <c r="S883" s="99">
        <v>0</v>
      </c>
      <c r="T883" s="99">
        <v>0</v>
      </c>
      <c r="U883" s="99">
        <v>0</v>
      </c>
      <c r="V883" s="99">
        <v>0</v>
      </c>
      <c r="W883" s="100">
        <f t="shared" ref="W883:W885" si="512">SUM(H883:V883)</f>
        <v>352000</v>
      </c>
      <c r="X883" s="113"/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</row>
    <row r="884" spans="2:35" s="41" customFormat="1" ht="12" hidden="1" customHeight="1" x14ac:dyDescent="0.2">
      <c r="B884" s="111" t="s">
        <v>1320</v>
      </c>
      <c r="C884" s="109" t="s">
        <v>1315</v>
      </c>
      <c r="D884" s="98"/>
      <c r="E884" s="99">
        <v>215280</v>
      </c>
      <c r="F884" s="99">
        <f t="shared" si="468"/>
        <v>968720</v>
      </c>
      <c r="G884" s="99">
        <f t="shared" si="469"/>
        <v>1184000</v>
      </c>
      <c r="H884" s="99">
        <v>0</v>
      </c>
      <c r="I884" s="99">
        <v>0</v>
      </c>
      <c r="J884" s="99">
        <v>0</v>
      </c>
      <c r="K884" s="99">
        <v>0</v>
      </c>
      <c r="L884" s="99">
        <v>0</v>
      </c>
      <c r="M884" s="99">
        <v>1184000</v>
      </c>
      <c r="N884" s="99">
        <v>0</v>
      </c>
      <c r="O884" s="99">
        <v>0</v>
      </c>
      <c r="P884" s="99">
        <v>0</v>
      </c>
      <c r="Q884" s="99">
        <v>0</v>
      </c>
      <c r="R884" s="99">
        <v>0</v>
      </c>
      <c r="S884" s="99">
        <v>0</v>
      </c>
      <c r="T884" s="99">
        <v>0</v>
      </c>
      <c r="U884" s="99">
        <v>0</v>
      </c>
      <c r="V884" s="99">
        <v>0</v>
      </c>
      <c r="W884" s="100">
        <f t="shared" si="512"/>
        <v>1184000</v>
      </c>
      <c r="X884" s="113"/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</row>
    <row r="885" spans="2:35" s="41" customFormat="1" ht="12" hidden="1" customHeight="1" x14ac:dyDescent="0.2">
      <c r="B885" s="111" t="s">
        <v>1321</v>
      </c>
      <c r="C885" s="109" t="s">
        <v>1078</v>
      </c>
      <c r="D885" s="98"/>
      <c r="E885" s="99">
        <v>61290</v>
      </c>
      <c r="F885" s="99">
        <f t="shared" si="468"/>
        <v>2710</v>
      </c>
      <c r="G885" s="99">
        <f t="shared" si="469"/>
        <v>64000</v>
      </c>
      <c r="H885" s="99">
        <v>0</v>
      </c>
      <c r="I885" s="99">
        <v>0</v>
      </c>
      <c r="J885" s="99">
        <v>0</v>
      </c>
      <c r="K885" s="99">
        <v>0</v>
      </c>
      <c r="L885" s="99">
        <v>0</v>
      </c>
      <c r="M885" s="99">
        <v>64000</v>
      </c>
      <c r="N885" s="99">
        <v>0</v>
      </c>
      <c r="O885" s="99">
        <v>0</v>
      </c>
      <c r="P885" s="99">
        <v>0</v>
      </c>
      <c r="Q885" s="99">
        <v>0</v>
      </c>
      <c r="R885" s="99">
        <v>0</v>
      </c>
      <c r="S885" s="99">
        <v>0</v>
      </c>
      <c r="T885" s="99">
        <v>0</v>
      </c>
      <c r="U885" s="99">
        <v>0</v>
      </c>
      <c r="V885" s="99">
        <v>0</v>
      </c>
      <c r="W885" s="100">
        <f t="shared" si="512"/>
        <v>64000</v>
      </c>
      <c r="X885" s="113"/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</row>
    <row r="886" spans="2:35" s="41" customFormat="1" ht="33.75" hidden="1" x14ac:dyDescent="0.2">
      <c r="B886" s="96" t="s">
        <v>1322</v>
      </c>
      <c r="C886" s="97" t="s">
        <v>1323</v>
      </c>
      <c r="D886" s="98"/>
      <c r="E886" s="99">
        <v>450000</v>
      </c>
      <c r="F886" s="99">
        <f t="shared" si="468"/>
        <v>300000</v>
      </c>
      <c r="G886" s="99">
        <f t="shared" si="469"/>
        <v>750000</v>
      </c>
      <c r="H886" s="99">
        <f t="shared" ref="H886:U886" si="513">SUM(H887:H889)</f>
        <v>0</v>
      </c>
      <c r="I886" s="99">
        <f t="shared" si="513"/>
        <v>0</v>
      </c>
      <c r="J886" s="99">
        <f t="shared" si="513"/>
        <v>0</v>
      </c>
      <c r="K886" s="99">
        <f t="shared" si="513"/>
        <v>0</v>
      </c>
      <c r="L886" s="99">
        <f t="shared" si="513"/>
        <v>0</v>
      </c>
      <c r="M886" s="99">
        <f t="shared" si="513"/>
        <v>750000</v>
      </c>
      <c r="N886" s="99">
        <f t="shared" si="513"/>
        <v>0</v>
      </c>
      <c r="O886" s="99">
        <f t="shared" si="513"/>
        <v>0</v>
      </c>
      <c r="P886" s="99">
        <f t="shared" si="513"/>
        <v>0</v>
      </c>
      <c r="Q886" s="99">
        <f t="shared" si="513"/>
        <v>0</v>
      </c>
      <c r="R886" s="99">
        <f t="shared" si="513"/>
        <v>0</v>
      </c>
      <c r="S886" s="99">
        <f t="shared" si="513"/>
        <v>0</v>
      </c>
      <c r="T886" s="99">
        <f t="shared" si="513"/>
        <v>0</v>
      </c>
      <c r="U886" s="99">
        <f t="shared" si="513"/>
        <v>0</v>
      </c>
      <c r="V886" s="99">
        <f>SUM(V887:V889)</f>
        <v>0</v>
      </c>
      <c r="W886" s="100">
        <f>SUM(W887:W889)</f>
        <v>750000</v>
      </c>
      <c r="X886" s="113"/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</row>
    <row r="887" spans="2:35" s="41" customFormat="1" ht="12" hidden="1" customHeight="1" x14ac:dyDescent="0.2">
      <c r="B887" s="111" t="s">
        <v>1324</v>
      </c>
      <c r="C887" s="109" t="s">
        <v>1074</v>
      </c>
      <c r="D887" s="98"/>
      <c r="E887" s="99">
        <v>173430</v>
      </c>
      <c r="F887" s="99">
        <f t="shared" si="468"/>
        <v>-8430</v>
      </c>
      <c r="G887" s="99">
        <f t="shared" si="469"/>
        <v>165000</v>
      </c>
      <c r="H887" s="99">
        <v>0</v>
      </c>
      <c r="I887" s="99">
        <v>0</v>
      </c>
      <c r="J887" s="99">
        <v>0</v>
      </c>
      <c r="K887" s="99">
        <v>0</v>
      </c>
      <c r="L887" s="99">
        <v>0</v>
      </c>
      <c r="M887" s="99">
        <v>165000</v>
      </c>
      <c r="N887" s="99">
        <v>0</v>
      </c>
      <c r="O887" s="99">
        <v>0</v>
      </c>
      <c r="P887" s="99">
        <v>0</v>
      </c>
      <c r="Q887" s="99">
        <v>0</v>
      </c>
      <c r="R887" s="99">
        <v>0</v>
      </c>
      <c r="S887" s="99">
        <v>0</v>
      </c>
      <c r="T887" s="99">
        <v>0</v>
      </c>
      <c r="U887" s="99">
        <v>0</v>
      </c>
      <c r="V887" s="99">
        <v>0</v>
      </c>
      <c r="W887" s="100">
        <f t="shared" ref="W887:W889" si="514">SUM(H887:V887)</f>
        <v>165000</v>
      </c>
      <c r="X887" s="113"/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</row>
    <row r="888" spans="2:35" s="41" customFormat="1" ht="12" hidden="1" customHeight="1" x14ac:dyDescent="0.2">
      <c r="B888" s="111" t="s">
        <v>1325</v>
      </c>
      <c r="C888" s="109" t="s">
        <v>1315</v>
      </c>
      <c r="D888" s="98"/>
      <c r="E888" s="99">
        <v>215280</v>
      </c>
      <c r="F888" s="99">
        <f t="shared" si="468"/>
        <v>339720</v>
      </c>
      <c r="G888" s="99">
        <f t="shared" si="469"/>
        <v>555000</v>
      </c>
      <c r="H888" s="99">
        <v>0</v>
      </c>
      <c r="I888" s="99">
        <v>0</v>
      </c>
      <c r="J888" s="99">
        <v>0</v>
      </c>
      <c r="K888" s="99">
        <v>0</v>
      </c>
      <c r="L888" s="99">
        <v>0</v>
      </c>
      <c r="M888" s="99">
        <v>555000</v>
      </c>
      <c r="N888" s="99">
        <v>0</v>
      </c>
      <c r="O888" s="99">
        <v>0</v>
      </c>
      <c r="P888" s="99">
        <v>0</v>
      </c>
      <c r="Q888" s="99">
        <v>0</v>
      </c>
      <c r="R888" s="99">
        <v>0</v>
      </c>
      <c r="S888" s="99">
        <v>0</v>
      </c>
      <c r="T888" s="99">
        <v>0</v>
      </c>
      <c r="U888" s="99">
        <v>0</v>
      </c>
      <c r="V888" s="99">
        <v>0</v>
      </c>
      <c r="W888" s="100">
        <f t="shared" si="514"/>
        <v>555000</v>
      </c>
      <c r="X888" s="113"/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</row>
    <row r="889" spans="2:35" s="41" customFormat="1" ht="12" hidden="1" customHeight="1" x14ac:dyDescent="0.2">
      <c r="B889" s="111" t="s">
        <v>1326</v>
      </c>
      <c r="C889" s="109" t="s">
        <v>1078</v>
      </c>
      <c r="D889" s="98"/>
      <c r="E889" s="99">
        <v>61290</v>
      </c>
      <c r="F889" s="99">
        <f t="shared" si="468"/>
        <v>-31290</v>
      </c>
      <c r="G889" s="99">
        <f t="shared" si="469"/>
        <v>30000</v>
      </c>
      <c r="H889" s="99">
        <v>0</v>
      </c>
      <c r="I889" s="99">
        <v>0</v>
      </c>
      <c r="J889" s="99">
        <v>0</v>
      </c>
      <c r="K889" s="99">
        <v>0</v>
      </c>
      <c r="L889" s="99">
        <v>0</v>
      </c>
      <c r="M889" s="99">
        <v>30000</v>
      </c>
      <c r="N889" s="99">
        <v>0</v>
      </c>
      <c r="O889" s="99">
        <v>0</v>
      </c>
      <c r="P889" s="99">
        <v>0</v>
      </c>
      <c r="Q889" s="99">
        <v>0</v>
      </c>
      <c r="R889" s="99">
        <v>0</v>
      </c>
      <c r="S889" s="99">
        <v>0</v>
      </c>
      <c r="T889" s="99">
        <v>0</v>
      </c>
      <c r="U889" s="99">
        <v>0</v>
      </c>
      <c r="V889" s="99">
        <v>0</v>
      </c>
      <c r="W889" s="100">
        <f t="shared" si="514"/>
        <v>30000</v>
      </c>
      <c r="X889" s="113"/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</row>
    <row r="890" spans="2:35" s="41" customFormat="1" ht="33.75" hidden="1" x14ac:dyDescent="0.2">
      <c r="B890" s="96" t="s">
        <v>1327</v>
      </c>
      <c r="C890" s="97" t="s">
        <v>1328</v>
      </c>
      <c r="D890" s="98"/>
      <c r="E890" s="99">
        <v>450000</v>
      </c>
      <c r="F890" s="99">
        <f t="shared" si="468"/>
        <v>0</v>
      </c>
      <c r="G890" s="99">
        <f t="shared" si="469"/>
        <v>450000</v>
      </c>
      <c r="H890" s="99">
        <f t="shared" ref="H890:U890" si="515">SUM(H891:H893)</f>
        <v>0</v>
      </c>
      <c r="I890" s="99">
        <f t="shared" si="515"/>
        <v>0</v>
      </c>
      <c r="J890" s="99">
        <f t="shared" si="515"/>
        <v>0</v>
      </c>
      <c r="K890" s="99">
        <f t="shared" si="515"/>
        <v>0</v>
      </c>
      <c r="L890" s="99">
        <f t="shared" si="515"/>
        <v>0</v>
      </c>
      <c r="M890" s="99">
        <f t="shared" si="515"/>
        <v>450000</v>
      </c>
      <c r="N890" s="99">
        <f t="shared" si="515"/>
        <v>0</v>
      </c>
      <c r="O890" s="99">
        <f t="shared" si="515"/>
        <v>0</v>
      </c>
      <c r="P890" s="99">
        <f t="shared" si="515"/>
        <v>0</v>
      </c>
      <c r="Q890" s="99">
        <f t="shared" si="515"/>
        <v>0</v>
      </c>
      <c r="R890" s="99">
        <f t="shared" si="515"/>
        <v>0</v>
      </c>
      <c r="S890" s="99">
        <f t="shared" si="515"/>
        <v>0</v>
      </c>
      <c r="T890" s="99">
        <f t="shared" si="515"/>
        <v>0</v>
      </c>
      <c r="U890" s="99">
        <f t="shared" si="515"/>
        <v>0</v>
      </c>
      <c r="V890" s="99">
        <f>SUM(V891:V893)</f>
        <v>0</v>
      </c>
      <c r="W890" s="100">
        <f>SUM(W891:W893)</f>
        <v>450000</v>
      </c>
      <c r="X890" s="113"/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</row>
    <row r="891" spans="2:35" s="41" customFormat="1" ht="12" hidden="1" customHeight="1" x14ac:dyDescent="0.2">
      <c r="B891" s="111" t="s">
        <v>1329</v>
      </c>
      <c r="C891" s="109" t="s">
        <v>1074</v>
      </c>
      <c r="D891" s="98"/>
      <c r="E891" s="99">
        <v>173430</v>
      </c>
      <c r="F891" s="99">
        <f t="shared" si="468"/>
        <v>-74430</v>
      </c>
      <c r="G891" s="99">
        <f t="shared" si="469"/>
        <v>99000</v>
      </c>
      <c r="H891" s="99">
        <v>0</v>
      </c>
      <c r="I891" s="99">
        <v>0</v>
      </c>
      <c r="J891" s="99">
        <v>0</v>
      </c>
      <c r="K891" s="99">
        <v>0</v>
      </c>
      <c r="L891" s="99">
        <v>0</v>
      </c>
      <c r="M891" s="99">
        <v>99000</v>
      </c>
      <c r="N891" s="99">
        <v>0</v>
      </c>
      <c r="O891" s="99">
        <v>0</v>
      </c>
      <c r="P891" s="99">
        <v>0</v>
      </c>
      <c r="Q891" s="99">
        <v>0</v>
      </c>
      <c r="R891" s="99">
        <v>0</v>
      </c>
      <c r="S891" s="99">
        <v>0</v>
      </c>
      <c r="T891" s="99">
        <v>0</v>
      </c>
      <c r="U891" s="99">
        <v>0</v>
      </c>
      <c r="V891" s="99">
        <v>0</v>
      </c>
      <c r="W891" s="100">
        <f t="shared" ref="W891:W893" si="516">SUM(H891:V891)</f>
        <v>99000</v>
      </c>
      <c r="X891" s="113"/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</row>
    <row r="892" spans="2:35" s="41" customFormat="1" ht="12" hidden="1" customHeight="1" x14ac:dyDescent="0.2">
      <c r="B892" s="111" t="s">
        <v>1330</v>
      </c>
      <c r="C892" s="109" t="s">
        <v>1315</v>
      </c>
      <c r="D892" s="98"/>
      <c r="E892" s="99">
        <v>215280</v>
      </c>
      <c r="F892" s="99">
        <f t="shared" si="468"/>
        <v>117720</v>
      </c>
      <c r="G892" s="99">
        <f t="shared" si="469"/>
        <v>333000</v>
      </c>
      <c r="H892" s="99">
        <v>0</v>
      </c>
      <c r="I892" s="99">
        <v>0</v>
      </c>
      <c r="J892" s="99">
        <v>0</v>
      </c>
      <c r="K892" s="99">
        <v>0</v>
      </c>
      <c r="L892" s="99">
        <v>0</v>
      </c>
      <c r="M892" s="99">
        <v>333000</v>
      </c>
      <c r="N892" s="99">
        <v>0</v>
      </c>
      <c r="O892" s="99">
        <v>0</v>
      </c>
      <c r="P892" s="99">
        <v>0</v>
      </c>
      <c r="Q892" s="99">
        <v>0</v>
      </c>
      <c r="R892" s="99">
        <v>0</v>
      </c>
      <c r="S892" s="99">
        <v>0</v>
      </c>
      <c r="T892" s="99">
        <v>0</v>
      </c>
      <c r="U892" s="99">
        <v>0</v>
      </c>
      <c r="V892" s="99">
        <v>0</v>
      </c>
      <c r="W892" s="100">
        <f t="shared" si="516"/>
        <v>333000</v>
      </c>
      <c r="X892" s="113"/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</row>
    <row r="893" spans="2:35" s="41" customFormat="1" ht="12" hidden="1" customHeight="1" x14ac:dyDescent="0.2">
      <c r="B893" s="111" t="s">
        <v>1331</v>
      </c>
      <c r="C893" s="109" t="s">
        <v>1078</v>
      </c>
      <c r="D893" s="98"/>
      <c r="E893" s="99">
        <v>61290</v>
      </c>
      <c r="F893" s="99">
        <f t="shared" si="468"/>
        <v>-43290</v>
      </c>
      <c r="G893" s="99">
        <f t="shared" si="469"/>
        <v>18000</v>
      </c>
      <c r="H893" s="99">
        <v>0</v>
      </c>
      <c r="I893" s="99">
        <v>0</v>
      </c>
      <c r="J893" s="99">
        <v>0</v>
      </c>
      <c r="K893" s="99">
        <v>0</v>
      </c>
      <c r="L893" s="99">
        <v>0</v>
      </c>
      <c r="M893" s="99">
        <v>18000</v>
      </c>
      <c r="N893" s="99">
        <v>0</v>
      </c>
      <c r="O893" s="99">
        <v>0</v>
      </c>
      <c r="P893" s="99">
        <v>0</v>
      </c>
      <c r="Q893" s="99">
        <v>0</v>
      </c>
      <c r="R893" s="99">
        <v>0</v>
      </c>
      <c r="S893" s="99">
        <v>0</v>
      </c>
      <c r="T893" s="99">
        <v>0</v>
      </c>
      <c r="U893" s="99">
        <v>0</v>
      </c>
      <c r="V893" s="99">
        <v>0</v>
      </c>
      <c r="W893" s="100">
        <f t="shared" si="516"/>
        <v>18000</v>
      </c>
      <c r="X893" s="113"/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</row>
    <row r="894" spans="2:35" s="41" customFormat="1" ht="33.75" hidden="1" x14ac:dyDescent="0.2">
      <c r="B894" s="96" t="s">
        <v>1332</v>
      </c>
      <c r="C894" s="97" t="s">
        <v>1333</v>
      </c>
      <c r="D894" s="98"/>
      <c r="E894" s="99">
        <v>450000</v>
      </c>
      <c r="F894" s="99">
        <f t="shared" si="468"/>
        <v>1350000</v>
      </c>
      <c r="G894" s="99">
        <f t="shared" si="469"/>
        <v>1800000</v>
      </c>
      <c r="H894" s="99">
        <f t="shared" ref="H894:U894" si="517">SUM(H895:H897)</f>
        <v>0</v>
      </c>
      <c r="I894" s="99">
        <f t="shared" si="517"/>
        <v>0</v>
      </c>
      <c r="J894" s="99">
        <f t="shared" si="517"/>
        <v>0</v>
      </c>
      <c r="K894" s="99">
        <f t="shared" si="517"/>
        <v>0</v>
      </c>
      <c r="L894" s="99">
        <f t="shared" si="517"/>
        <v>0</v>
      </c>
      <c r="M894" s="99">
        <f t="shared" si="517"/>
        <v>1800000</v>
      </c>
      <c r="N894" s="99">
        <f t="shared" si="517"/>
        <v>0</v>
      </c>
      <c r="O894" s="99">
        <f t="shared" si="517"/>
        <v>0</v>
      </c>
      <c r="P894" s="99">
        <f t="shared" si="517"/>
        <v>0</v>
      </c>
      <c r="Q894" s="99">
        <f t="shared" si="517"/>
        <v>0</v>
      </c>
      <c r="R894" s="99">
        <f t="shared" si="517"/>
        <v>0</v>
      </c>
      <c r="S894" s="99">
        <f t="shared" si="517"/>
        <v>0</v>
      </c>
      <c r="T894" s="99">
        <f t="shared" si="517"/>
        <v>0</v>
      </c>
      <c r="U894" s="99">
        <f t="shared" si="517"/>
        <v>0</v>
      </c>
      <c r="V894" s="99">
        <f>SUM(V895:V897)</f>
        <v>0</v>
      </c>
      <c r="W894" s="100">
        <f>SUM(W895:W897)</f>
        <v>1800000</v>
      </c>
      <c r="X894" s="113"/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</row>
    <row r="895" spans="2:35" s="41" customFormat="1" ht="12" hidden="1" customHeight="1" x14ac:dyDescent="0.2">
      <c r="B895" s="111" t="s">
        <v>1334</v>
      </c>
      <c r="C895" s="109" t="s">
        <v>1074</v>
      </c>
      <c r="D895" s="98"/>
      <c r="E895" s="99">
        <v>173430</v>
      </c>
      <c r="F895" s="99">
        <f t="shared" si="468"/>
        <v>222570</v>
      </c>
      <c r="G895" s="99">
        <f t="shared" si="469"/>
        <v>396000</v>
      </c>
      <c r="H895" s="99">
        <v>0</v>
      </c>
      <c r="I895" s="99">
        <v>0</v>
      </c>
      <c r="J895" s="99">
        <v>0</v>
      </c>
      <c r="K895" s="99">
        <v>0</v>
      </c>
      <c r="L895" s="99">
        <v>0</v>
      </c>
      <c r="M895" s="99">
        <v>396000</v>
      </c>
      <c r="N895" s="99">
        <v>0</v>
      </c>
      <c r="O895" s="99">
        <v>0</v>
      </c>
      <c r="P895" s="99">
        <v>0</v>
      </c>
      <c r="Q895" s="99">
        <v>0</v>
      </c>
      <c r="R895" s="99">
        <v>0</v>
      </c>
      <c r="S895" s="99">
        <v>0</v>
      </c>
      <c r="T895" s="99">
        <v>0</v>
      </c>
      <c r="U895" s="99">
        <v>0</v>
      </c>
      <c r="V895" s="99">
        <v>0</v>
      </c>
      <c r="W895" s="100">
        <f t="shared" ref="W895:W897" si="518">SUM(H895:V895)</f>
        <v>396000</v>
      </c>
      <c r="X895" s="113"/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</row>
    <row r="896" spans="2:35" s="41" customFormat="1" ht="12" hidden="1" customHeight="1" x14ac:dyDescent="0.2">
      <c r="B896" s="111" t="s">
        <v>1335</v>
      </c>
      <c r="C896" s="109" t="s">
        <v>1315</v>
      </c>
      <c r="D896" s="98"/>
      <c r="E896" s="99">
        <v>215280</v>
      </c>
      <c r="F896" s="99">
        <f t="shared" si="468"/>
        <v>1116720</v>
      </c>
      <c r="G896" s="99">
        <f t="shared" si="469"/>
        <v>1332000</v>
      </c>
      <c r="H896" s="99">
        <v>0</v>
      </c>
      <c r="I896" s="99">
        <v>0</v>
      </c>
      <c r="J896" s="99">
        <v>0</v>
      </c>
      <c r="K896" s="99">
        <v>0</v>
      </c>
      <c r="L896" s="99">
        <v>0</v>
      </c>
      <c r="M896" s="99">
        <v>1332000</v>
      </c>
      <c r="N896" s="99">
        <v>0</v>
      </c>
      <c r="O896" s="99">
        <v>0</v>
      </c>
      <c r="P896" s="99">
        <v>0</v>
      </c>
      <c r="Q896" s="99">
        <v>0</v>
      </c>
      <c r="R896" s="99">
        <v>0</v>
      </c>
      <c r="S896" s="99">
        <v>0</v>
      </c>
      <c r="T896" s="99">
        <v>0</v>
      </c>
      <c r="U896" s="99">
        <v>0</v>
      </c>
      <c r="V896" s="99">
        <v>0</v>
      </c>
      <c r="W896" s="100">
        <f t="shared" si="518"/>
        <v>1332000</v>
      </c>
      <c r="X896" s="113"/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</row>
    <row r="897" spans="2:35" s="41" customFormat="1" ht="12" hidden="1" customHeight="1" x14ac:dyDescent="0.2">
      <c r="B897" s="111" t="s">
        <v>1336</v>
      </c>
      <c r="C897" s="109" t="s">
        <v>1078</v>
      </c>
      <c r="D897" s="98"/>
      <c r="E897" s="99">
        <v>61290</v>
      </c>
      <c r="F897" s="99">
        <f t="shared" si="468"/>
        <v>10710</v>
      </c>
      <c r="G897" s="99">
        <f t="shared" si="469"/>
        <v>72000</v>
      </c>
      <c r="H897" s="99">
        <v>0</v>
      </c>
      <c r="I897" s="99">
        <v>0</v>
      </c>
      <c r="J897" s="99">
        <v>0</v>
      </c>
      <c r="K897" s="99">
        <v>0</v>
      </c>
      <c r="L897" s="99">
        <v>0</v>
      </c>
      <c r="M897" s="99">
        <v>72000</v>
      </c>
      <c r="N897" s="99">
        <v>0</v>
      </c>
      <c r="O897" s="99">
        <v>0</v>
      </c>
      <c r="P897" s="99">
        <v>0</v>
      </c>
      <c r="Q897" s="99">
        <v>0</v>
      </c>
      <c r="R897" s="99">
        <v>0</v>
      </c>
      <c r="S897" s="99">
        <v>0</v>
      </c>
      <c r="T897" s="99">
        <v>0</v>
      </c>
      <c r="U897" s="99">
        <v>0</v>
      </c>
      <c r="V897" s="99">
        <v>0</v>
      </c>
      <c r="W897" s="100">
        <f t="shared" si="518"/>
        <v>72000</v>
      </c>
      <c r="X897" s="113"/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</row>
    <row r="898" spans="2:35" s="41" customFormat="1" ht="12" hidden="1" customHeight="1" x14ac:dyDescent="0.2">
      <c r="B898" s="96" t="s">
        <v>1337</v>
      </c>
      <c r="C898" s="109" t="s">
        <v>72</v>
      </c>
      <c r="D898" s="98"/>
      <c r="E898" s="99">
        <v>0</v>
      </c>
      <c r="F898" s="99">
        <f t="shared" si="468"/>
        <v>0</v>
      </c>
      <c r="G898" s="99">
        <f t="shared" si="469"/>
        <v>0</v>
      </c>
      <c r="H898" s="99">
        <f t="shared" ref="H898:U899" si="519">+H899</f>
        <v>0</v>
      </c>
      <c r="I898" s="99">
        <f t="shared" si="519"/>
        <v>0</v>
      </c>
      <c r="J898" s="99">
        <f t="shared" si="519"/>
        <v>0</v>
      </c>
      <c r="K898" s="99">
        <f t="shared" si="519"/>
        <v>0</v>
      </c>
      <c r="L898" s="99">
        <f t="shared" si="519"/>
        <v>0</v>
      </c>
      <c r="M898" s="99">
        <f t="shared" si="519"/>
        <v>0</v>
      </c>
      <c r="N898" s="99">
        <f t="shared" si="519"/>
        <v>0</v>
      </c>
      <c r="O898" s="99">
        <f t="shared" si="519"/>
        <v>0</v>
      </c>
      <c r="P898" s="99">
        <f t="shared" si="519"/>
        <v>0</v>
      </c>
      <c r="Q898" s="99">
        <f t="shared" si="519"/>
        <v>0</v>
      </c>
      <c r="R898" s="99">
        <f t="shared" si="519"/>
        <v>0</v>
      </c>
      <c r="S898" s="99">
        <f t="shared" si="519"/>
        <v>0</v>
      </c>
      <c r="T898" s="99">
        <f t="shared" si="519"/>
        <v>0</v>
      </c>
      <c r="U898" s="99">
        <f t="shared" si="519"/>
        <v>0</v>
      </c>
      <c r="V898" s="99">
        <f>+V899</f>
        <v>0</v>
      </c>
      <c r="W898" s="100">
        <f>+W899</f>
        <v>0</v>
      </c>
      <c r="X898" s="113"/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</row>
    <row r="899" spans="2:35" s="41" customFormat="1" ht="12" hidden="1" customHeight="1" x14ac:dyDescent="0.2">
      <c r="B899" s="96" t="s">
        <v>1338</v>
      </c>
      <c r="C899" s="109" t="s">
        <v>1100</v>
      </c>
      <c r="D899" s="98"/>
      <c r="E899" s="99">
        <v>0</v>
      </c>
      <c r="F899" s="99">
        <f t="shared" si="468"/>
        <v>0</v>
      </c>
      <c r="G899" s="99">
        <f t="shared" si="469"/>
        <v>0</v>
      </c>
      <c r="H899" s="99">
        <f t="shared" si="519"/>
        <v>0</v>
      </c>
      <c r="I899" s="99">
        <f t="shared" si="519"/>
        <v>0</v>
      </c>
      <c r="J899" s="99">
        <f t="shared" si="519"/>
        <v>0</v>
      </c>
      <c r="K899" s="99">
        <f t="shared" si="519"/>
        <v>0</v>
      </c>
      <c r="L899" s="99">
        <f t="shared" si="519"/>
        <v>0</v>
      </c>
      <c r="M899" s="99">
        <f t="shared" si="519"/>
        <v>0</v>
      </c>
      <c r="N899" s="99">
        <f t="shared" si="519"/>
        <v>0</v>
      </c>
      <c r="O899" s="99">
        <f t="shared" si="519"/>
        <v>0</v>
      </c>
      <c r="P899" s="99">
        <f t="shared" si="519"/>
        <v>0</v>
      </c>
      <c r="Q899" s="99">
        <f t="shared" si="519"/>
        <v>0</v>
      </c>
      <c r="R899" s="99">
        <f t="shared" si="519"/>
        <v>0</v>
      </c>
      <c r="S899" s="99">
        <f t="shared" si="519"/>
        <v>0</v>
      </c>
      <c r="T899" s="99">
        <f t="shared" si="519"/>
        <v>0</v>
      </c>
      <c r="U899" s="99">
        <f t="shared" si="519"/>
        <v>0</v>
      </c>
      <c r="V899" s="99">
        <f>+V900</f>
        <v>0</v>
      </c>
      <c r="W899" s="100">
        <f>+W900</f>
        <v>0</v>
      </c>
      <c r="X899" s="113"/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</row>
    <row r="900" spans="2:35" s="41" customFormat="1" ht="12" hidden="1" customHeight="1" x14ac:dyDescent="0.2">
      <c r="B900" s="96" t="s">
        <v>1339</v>
      </c>
      <c r="C900" s="109" t="s">
        <v>1234</v>
      </c>
      <c r="D900" s="98"/>
      <c r="E900" s="99">
        <v>0</v>
      </c>
      <c r="F900" s="99">
        <f t="shared" si="468"/>
        <v>0</v>
      </c>
      <c r="G900" s="99">
        <f t="shared" si="469"/>
        <v>0</v>
      </c>
      <c r="H900" s="99">
        <f t="shared" ref="H900:W900" si="520">+H901+H902</f>
        <v>0</v>
      </c>
      <c r="I900" s="99">
        <f t="shared" si="520"/>
        <v>0</v>
      </c>
      <c r="J900" s="99">
        <f t="shared" si="520"/>
        <v>0</v>
      </c>
      <c r="K900" s="99">
        <f t="shared" si="520"/>
        <v>0</v>
      </c>
      <c r="L900" s="99">
        <f t="shared" si="520"/>
        <v>0</v>
      </c>
      <c r="M900" s="99">
        <f t="shared" si="520"/>
        <v>0</v>
      </c>
      <c r="N900" s="99">
        <f t="shared" si="520"/>
        <v>0</v>
      </c>
      <c r="O900" s="99">
        <f t="shared" si="520"/>
        <v>0</v>
      </c>
      <c r="P900" s="99">
        <f t="shared" si="520"/>
        <v>0</v>
      </c>
      <c r="Q900" s="99">
        <f t="shared" si="520"/>
        <v>0</v>
      </c>
      <c r="R900" s="99">
        <f t="shared" si="520"/>
        <v>0</v>
      </c>
      <c r="S900" s="99">
        <f t="shared" si="520"/>
        <v>0</v>
      </c>
      <c r="T900" s="99">
        <f t="shared" si="520"/>
        <v>0</v>
      </c>
      <c r="U900" s="99">
        <f t="shared" si="520"/>
        <v>0</v>
      </c>
      <c r="V900" s="99">
        <f t="shared" si="520"/>
        <v>0</v>
      </c>
      <c r="W900" s="100">
        <f t="shared" si="520"/>
        <v>0</v>
      </c>
      <c r="X900" s="113"/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</row>
    <row r="901" spans="2:35" s="41" customFormat="1" hidden="1" x14ac:dyDescent="0.2">
      <c r="B901" s="111" t="s">
        <v>1340</v>
      </c>
      <c r="C901" s="109" t="s">
        <v>1074</v>
      </c>
      <c r="D901" s="98"/>
      <c r="E901" s="99">
        <v>0</v>
      </c>
      <c r="F901" s="99">
        <f t="shared" si="468"/>
        <v>0</v>
      </c>
      <c r="G901" s="99">
        <f t="shared" si="469"/>
        <v>0</v>
      </c>
      <c r="H901" s="99">
        <v>0</v>
      </c>
      <c r="I901" s="99">
        <v>0</v>
      </c>
      <c r="J901" s="99">
        <v>0</v>
      </c>
      <c r="K901" s="99">
        <v>0</v>
      </c>
      <c r="L901" s="99">
        <v>0</v>
      </c>
      <c r="M901" s="99">
        <v>0</v>
      </c>
      <c r="N901" s="99">
        <v>0</v>
      </c>
      <c r="O901" s="99">
        <v>0</v>
      </c>
      <c r="P901" s="99">
        <v>0</v>
      </c>
      <c r="Q901" s="99">
        <v>0</v>
      </c>
      <c r="R901" s="99">
        <v>0</v>
      </c>
      <c r="S901" s="99">
        <v>0</v>
      </c>
      <c r="T901" s="99">
        <v>0</v>
      </c>
      <c r="U901" s="99">
        <v>0</v>
      </c>
      <c r="V901" s="99">
        <v>0</v>
      </c>
      <c r="W901" s="100">
        <f t="shared" ref="W901:W902" si="521">SUM(H901:V901)</f>
        <v>0</v>
      </c>
      <c r="X901" s="113"/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</row>
    <row r="902" spans="2:35" s="41" customFormat="1" hidden="1" x14ac:dyDescent="0.2">
      <c r="B902" s="111" t="s">
        <v>1341</v>
      </c>
      <c r="C902" s="109" t="s">
        <v>1315</v>
      </c>
      <c r="D902" s="98"/>
      <c r="E902" s="99">
        <v>0</v>
      </c>
      <c r="F902" s="99">
        <f t="shared" si="468"/>
        <v>0</v>
      </c>
      <c r="G902" s="99">
        <f t="shared" si="469"/>
        <v>0</v>
      </c>
      <c r="H902" s="99">
        <v>0</v>
      </c>
      <c r="I902" s="99">
        <v>0</v>
      </c>
      <c r="J902" s="99">
        <v>0</v>
      </c>
      <c r="K902" s="99">
        <v>0</v>
      </c>
      <c r="L902" s="99">
        <v>0</v>
      </c>
      <c r="M902" s="99">
        <v>0</v>
      </c>
      <c r="N902" s="99">
        <v>0</v>
      </c>
      <c r="O902" s="99">
        <v>0</v>
      </c>
      <c r="P902" s="99">
        <v>0</v>
      </c>
      <c r="Q902" s="99">
        <v>0</v>
      </c>
      <c r="R902" s="99">
        <v>0</v>
      </c>
      <c r="S902" s="99">
        <v>0</v>
      </c>
      <c r="T902" s="99">
        <v>0</v>
      </c>
      <c r="U902" s="99">
        <v>0</v>
      </c>
      <c r="V902" s="99">
        <v>0</v>
      </c>
      <c r="W902" s="100">
        <f t="shared" si="521"/>
        <v>0</v>
      </c>
      <c r="X902" s="113"/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</row>
    <row r="903" spans="2:35" s="116" customFormat="1" ht="12" hidden="1" customHeight="1" x14ac:dyDescent="0.2">
      <c r="B903" s="103" t="s">
        <v>1342</v>
      </c>
      <c r="C903" s="104" t="s">
        <v>1343</v>
      </c>
      <c r="D903" s="105"/>
      <c r="E903" s="106">
        <v>2738500</v>
      </c>
      <c r="F903" s="106">
        <f t="shared" si="468"/>
        <v>4856500</v>
      </c>
      <c r="G903" s="106">
        <f t="shared" si="469"/>
        <v>7595000</v>
      </c>
      <c r="H903" s="106">
        <f t="shared" ref="H903:W903" si="522">+H904+H999</f>
        <v>0</v>
      </c>
      <c r="I903" s="106">
        <f t="shared" si="522"/>
        <v>0</v>
      </c>
      <c r="J903" s="106">
        <f t="shared" si="522"/>
        <v>0</v>
      </c>
      <c r="K903" s="106">
        <f t="shared" si="522"/>
        <v>0</v>
      </c>
      <c r="L903" s="106">
        <f t="shared" si="522"/>
        <v>0</v>
      </c>
      <c r="M903" s="106">
        <f t="shared" si="522"/>
        <v>7595000</v>
      </c>
      <c r="N903" s="106">
        <f t="shared" si="522"/>
        <v>0</v>
      </c>
      <c r="O903" s="106">
        <f t="shared" si="522"/>
        <v>0</v>
      </c>
      <c r="P903" s="106">
        <f t="shared" si="522"/>
        <v>0</v>
      </c>
      <c r="Q903" s="106">
        <f t="shared" si="522"/>
        <v>0</v>
      </c>
      <c r="R903" s="106">
        <f t="shared" si="522"/>
        <v>0</v>
      </c>
      <c r="S903" s="106">
        <f t="shared" si="522"/>
        <v>0</v>
      </c>
      <c r="T903" s="106">
        <f t="shared" si="522"/>
        <v>0</v>
      </c>
      <c r="U903" s="106">
        <f t="shared" si="522"/>
        <v>0</v>
      </c>
      <c r="V903" s="106">
        <f t="shared" si="522"/>
        <v>0</v>
      </c>
      <c r="W903" s="107">
        <f t="shared" si="522"/>
        <v>7595000</v>
      </c>
      <c r="X903" s="115"/>
      <c r="Y903" s="115"/>
      <c r="Z903" s="115"/>
      <c r="AA903" s="115"/>
      <c r="AB903" s="115"/>
      <c r="AC903" s="115"/>
      <c r="AD903" s="115"/>
      <c r="AE903" s="115"/>
      <c r="AF903" s="115"/>
      <c r="AG903" s="115"/>
      <c r="AH903" s="115"/>
      <c r="AI903" s="115"/>
    </row>
    <row r="904" spans="2:35" s="41" customFormat="1" ht="12" hidden="1" customHeight="1" x14ac:dyDescent="0.2">
      <c r="B904" s="96" t="s">
        <v>1344</v>
      </c>
      <c r="C904" s="109" t="s">
        <v>64</v>
      </c>
      <c r="D904" s="98"/>
      <c r="E904" s="99">
        <v>938500</v>
      </c>
      <c r="F904" s="99">
        <f t="shared" si="468"/>
        <v>6656500</v>
      </c>
      <c r="G904" s="99">
        <f t="shared" si="469"/>
        <v>7595000</v>
      </c>
      <c r="H904" s="99">
        <f t="shared" ref="H904:W904" si="523">+H905+H995</f>
        <v>0</v>
      </c>
      <c r="I904" s="99">
        <f t="shared" si="523"/>
        <v>0</v>
      </c>
      <c r="J904" s="99">
        <f t="shared" si="523"/>
        <v>0</v>
      </c>
      <c r="K904" s="99">
        <f t="shared" si="523"/>
        <v>0</v>
      </c>
      <c r="L904" s="99">
        <f t="shared" si="523"/>
        <v>0</v>
      </c>
      <c r="M904" s="99">
        <f t="shared" si="523"/>
        <v>7595000</v>
      </c>
      <c r="N904" s="99">
        <f t="shared" si="523"/>
        <v>0</v>
      </c>
      <c r="O904" s="99">
        <f t="shared" si="523"/>
        <v>0</v>
      </c>
      <c r="P904" s="99">
        <f t="shared" si="523"/>
        <v>0</v>
      </c>
      <c r="Q904" s="99">
        <f t="shared" si="523"/>
        <v>0</v>
      </c>
      <c r="R904" s="99">
        <f t="shared" si="523"/>
        <v>0</v>
      </c>
      <c r="S904" s="99">
        <f t="shared" si="523"/>
        <v>0</v>
      </c>
      <c r="T904" s="99">
        <f t="shared" si="523"/>
        <v>0</v>
      </c>
      <c r="U904" s="99">
        <f t="shared" si="523"/>
        <v>0</v>
      </c>
      <c r="V904" s="99">
        <f t="shared" si="523"/>
        <v>0</v>
      </c>
      <c r="W904" s="100">
        <f t="shared" si="523"/>
        <v>7595000</v>
      </c>
      <c r="X904" s="113"/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</row>
    <row r="905" spans="2:35" ht="12" hidden="1" customHeight="1" x14ac:dyDescent="0.2">
      <c r="B905" s="96" t="s">
        <v>1345</v>
      </c>
      <c r="C905" s="109" t="s">
        <v>1070</v>
      </c>
      <c r="D905" s="98"/>
      <c r="E905" s="99">
        <v>938500</v>
      </c>
      <c r="F905" s="99">
        <f t="shared" si="468"/>
        <v>6656500</v>
      </c>
      <c r="G905" s="99">
        <f t="shared" si="469"/>
        <v>7595000</v>
      </c>
      <c r="H905" s="99">
        <f t="shared" ref="H905:L905" si="524">+H906+H910+H914+H918+H922+H926+H930+H934+H938+H942+H946+H950+H954+H958+H962+H966+H970+H974+H978+H982+H986+H990</f>
        <v>0</v>
      </c>
      <c r="I905" s="99">
        <f t="shared" si="524"/>
        <v>0</v>
      </c>
      <c r="J905" s="99">
        <f t="shared" si="524"/>
        <v>0</v>
      </c>
      <c r="K905" s="99">
        <f t="shared" si="524"/>
        <v>0</v>
      </c>
      <c r="L905" s="99">
        <f t="shared" si="524"/>
        <v>0</v>
      </c>
      <c r="M905" s="99">
        <f>+M906+M910+M914+M918+M922+M926+M930+M934+M938+M942+M946+M950+M954+M958+M962+M966+M970+M974+M978+M982+M986+M990</f>
        <v>7595000</v>
      </c>
      <c r="N905" s="99">
        <f t="shared" ref="N905:W905" si="525">+N906+N910+N914+N918+N922+N926+N930+N934+N938+N942+N946+N950+N954+N958+N962+N966+N970+N974+N978+N982+N986+N990</f>
        <v>0</v>
      </c>
      <c r="O905" s="99">
        <f t="shared" si="525"/>
        <v>0</v>
      </c>
      <c r="P905" s="99">
        <f t="shared" si="525"/>
        <v>0</v>
      </c>
      <c r="Q905" s="99">
        <f t="shared" si="525"/>
        <v>0</v>
      </c>
      <c r="R905" s="99">
        <f t="shared" si="525"/>
        <v>0</v>
      </c>
      <c r="S905" s="99">
        <f t="shared" si="525"/>
        <v>0</v>
      </c>
      <c r="T905" s="99">
        <f t="shared" si="525"/>
        <v>0</v>
      </c>
      <c r="U905" s="99">
        <f t="shared" si="525"/>
        <v>0</v>
      </c>
      <c r="V905" s="99">
        <f t="shared" si="525"/>
        <v>0</v>
      </c>
      <c r="W905" s="100">
        <f t="shared" si="525"/>
        <v>7595000</v>
      </c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</row>
    <row r="906" spans="2:35" ht="33.75" hidden="1" x14ac:dyDescent="0.2">
      <c r="B906" s="96" t="s">
        <v>1346</v>
      </c>
      <c r="C906" s="97" t="s">
        <v>1347</v>
      </c>
      <c r="D906" s="98"/>
      <c r="E906" s="99">
        <v>0</v>
      </c>
      <c r="F906" s="99">
        <f t="shared" si="468"/>
        <v>420000</v>
      </c>
      <c r="G906" s="99">
        <f t="shared" si="469"/>
        <v>420000</v>
      </c>
      <c r="H906" s="99">
        <f t="shared" ref="H906:L906" si="526">+H907+H908+H909</f>
        <v>0</v>
      </c>
      <c r="I906" s="99">
        <f t="shared" si="526"/>
        <v>0</v>
      </c>
      <c r="J906" s="99">
        <f t="shared" si="526"/>
        <v>0</v>
      </c>
      <c r="K906" s="99">
        <f t="shared" si="526"/>
        <v>0</v>
      </c>
      <c r="L906" s="99">
        <f t="shared" si="526"/>
        <v>0</v>
      </c>
      <c r="M906" s="99">
        <f>+M907+M908+M909</f>
        <v>420000</v>
      </c>
      <c r="N906" s="99">
        <f t="shared" ref="N906:W906" si="527">+N907+N908+N909</f>
        <v>0</v>
      </c>
      <c r="O906" s="99">
        <f t="shared" si="527"/>
        <v>0</v>
      </c>
      <c r="P906" s="99">
        <f t="shared" si="527"/>
        <v>0</v>
      </c>
      <c r="Q906" s="99">
        <f t="shared" si="527"/>
        <v>0</v>
      </c>
      <c r="R906" s="99">
        <f t="shared" si="527"/>
        <v>0</v>
      </c>
      <c r="S906" s="99">
        <f t="shared" si="527"/>
        <v>0</v>
      </c>
      <c r="T906" s="99">
        <f t="shared" si="527"/>
        <v>0</v>
      </c>
      <c r="U906" s="99">
        <f t="shared" si="527"/>
        <v>0</v>
      </c>
      <c r="V906" s="99">
        <f t="shared" si="527"/>
        <v>0</v>
      </c>
      <c r="W906" s="145">
        <f t="shared" si="527"/>
        <v>420000</v>
      </c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</row>
    <row r="907" spans="2:35" ht="12" hidden="1" customHeight="1" x14ac:dyDescent="0.2">
      <c r="B907" s="111" t="s">
        <v>1348</v>
      </c>
      <c r="C907" s="109" t="s">
        <v>1074</v>
      </c>
      <c r="D907" s="98"/>
      <c r="E907" s="99">
        <v>0</v>
      </c>
      <c r="F907" s="99">
        <f t="shared" si="468"/>
        <v>92400</v>
      </c>
      <c r="G907" s="99">
        <f t="shared" si="469"/>
        <v>92400</v>
      </c>
      <c r="H907" s="99">
        <v>0</v>
      </c>
      <c r="I907" s="99">
        <v>0</v>
      </c>
      <c r="J907" s="99">
        <v>0</v>
      </c>
      <c r="K907" s="99">
        <v>0</v>
      </c>
      <c r="L907" s="99">
        <v>0</v>
      </c>
      <c r="M907" s="99">
        <v>92400</v>
      </c>
      <c r="N907" s="99">
        <v>0</v>
      </c>
      <c r="O907" s="99">
        <v>0</v>
      </c>
      <c r="P907" s="99">
        <v>0</v>
      </c>
      <c r="Q907" s="99">
        <v>0</v>
      </c>
      <c r="R907" s="99">
        <v>0</v>
      </c>
      <c r="S907" s="99">
        <v>0</v>
      </c>
      <c r="T907" s="99">
        <v>0</v>
      </c>
      <c r="U907" s="99">
        <v>0</v>
      </c>
      <c r="V907" s="99">
        <v>0</v>
      </c>
      <c r="W907" s="100">
        <f t="shared" ref="W907:W909" si="528">SUM(H907:V907)</f>
        <v>92400</v>
      </c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</row>
    <row r="908" spans="2:35" ht="12" hidden="1" customHeight="1" x14ac:dyDescent="0.2">
      <c r="B908" s="111" t="s">
        <v>1349</v>
      </c>
      <c r="C908" s="109" t="s">
        <v>1247</v>
      </c>
      <c r="D908" s="98"/>
      <c r="E908" s="99">
        <v>0</v>
      </c>
      <c r="F908" s="99">
        <f t="shared" si="468"/>
        <v>310800</v>
      </c>
      <c r="G908" s="99">
        <f t="shared" si="469"/>
        <v>310800</v>
      </c>
      <c r="H908" s="99">
        <v>0</v>
      </c>
      <c r="I908" s="99">
        <v>0</v>
      </c>
      <c r="J908" s="99">
        <v>0</v>
      </c>
      <c r="K908" s="99">
        <v>0</v>
      </c>
      <c r="L908" s="99">
        <v>0</v>
      </c>
      <c r="M908" s="99">
        <v>310800</v>
      </c>
      <c r="N908" s="99">
        <v>0</v>
      </c>
      <c r="O908" s="99">
        <v>0</v>
      </c>
      <c r="P908" s="99">
        <v>0</v>
      </c>
      <c r="Q908" s="99">
        <v>0</v>
      </c>
      <c r="R908" s="99">
        <v>0</v>
      </c>
      <c r="S908" s="99">
        <v>0</v>
      </c>
      <c r="T908" s="99">
        <v>0</v>
      </c>
      <c r="U908" s="99">
        <v>0</v>
      </c>
      <c r="V908" s="99">
        <v>0</v>
      </c>
      <c r="W908" s="100">
        <f t="shared" si="528"/>
        <v>310800</v>
      </c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</row>
    <row r="909" spans="2:35" ht="12" hidden="1" customHeight="1" x14ac:dyDescent="0.2">
      <c r="B909" s="111" t="s">
        <v>1350</v>
      </c>
      <c r="C909" s="109" t="s">
        <v>1078</v>
      </c>
      <c r="D909" s="98"/>
      <c r="E909" s="99">
        <v>0</v>
      </c>
      <c r="F909" s="99">
        <f t="shared" si="468"/>
        <v>16800</v>
      </c>
      <c r="G909" s="99">
        <f t="shared" si="469"/>
        <v>16800</v>
      </c>
      <c r="H909" s="99">
        <v>0</v>
      </c>
      <c r="I909" s="99">
        <v>0</v>
      </c>
      <c r="J909" s="99">
        <v>0</v>
      </c>
      <c r="K909" s="99">
        <v>0</v>
      </c>
      <c r="L909" s="99">
        <v>0</v>
      </c>
      <c r="M909" s="99">
        <v>16800</v>
      </c>
      <c r="N909" s="99">
        <v>0</v>
      </c>
      <c r="O909" s="99">
        <v>0</v>
      </c>
      <c r="P909" s="99">
        <v>0</v>
      </c>
      <c r="Q909" s="99">
        <v>0</v>
      </c>
      <c r="R909" s="99">
        <v>0</v>
      </c>
      <c r="S909" s="99">
        <v>0</v>
      </c>
      <c r="T909" s="99">
        <v>0</v>
      </c>
      <c r="U909" s="99">
        <v>0</v>
      </c>
      <c r="V909" s="99">
        <v>0</v>
      </c>
      <c r="W909" s="100">
        <f t="shared" si="528"/>
        <v>16800</v>
      </c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</row>
    <row r="910" spans="2:35" ht="12" hidden="1" customHeight="1" x14ac:dyDescent="0.2">
      <c r="B910" s="96" t="s">
        <v>1351</v>
      </c>
      <c r="C910" s="97" t="s">
        <v>1352</v>
      </c>
      <c r="D910" s="98"/>
      <c r="E910" s="99">
        <v>0</v>
      </c>
      <c r="F910" s="99">
        <f t="shared" si="468"/>
        <v>400000</v>
      </c>
      <c r="G910" s="99">
        <f t="shared" si="469"/>
        <v>400000</v>
      </c>
      <c r="H910" s="99">
        <f t="shared" ref="H910:L910" si="529">+H911+H912+H913</f>
        <v>0</v>
      </c>
      <c r="I910" s="99">
        <f t="shared" si="529"/>
        <v>0</v>
      </c>
      <c r="J910" s="99">
        <f t="shared" si="529"/>
        <v>0</v>
      </c>
      <c r="K910" s="99">
        <f t="shared" si="529"/>
        <v>0</v>
      </c>
      <c r="L910" s="99">
        <f t="shared" si="529"/>
        <v>0</v>
      </c>
      <c r="M910" s="99">
        <f>+M911+M912+M913</f>
        <v>400000</v>
      </c>
      <c r="N910" s="99">
        <f t="shared" ref="N910:W910" si="530">+N911+N912+N913</f>
        <v>0</v>
      </c>
      <c r="O910" s="99">
        <f t="shared" si="530"/>
        <v>0</v>
      </c>
      <c r="P910" s="99">
        <f t="shared" si="530"/>
        <v>0</v>
      </c>
      <c r="Q910" s="99">
        <f t="shared" si="530"/>
        <v>0</v>
      </c>
      <c r="R910" s="99">
        <f t="shared" si="530"/>
        <v>0</v>
      </c>
      <c r="S910" s="99">
        <f t="shared" si="530"/>
        <v>0</v>
      </c>
      <c r="T910" s="99">
        <f t="shared" si="530"/>
        <v>0</v>
      </c>
      <c r="U910" s="99">
        <f t="shared" si="530"/>
        <v>0</v>
      </c>
      <c r="V910" s="99">
        <f t="shared" si="530"/>
        <v>0</v>
      </c>
      <c r="W910" s="145">
        <f t="shared" si="530"/>
        <v>400000</v>
      </c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</row>
    <row r="911" spans="2:35" ht="12" hidden="1" customHeight="1" x14ac:dyDescent="0.2">
      <c r="B911" s="111" t="s">
        <v>1353</v>
      </c>
      <c r="C911" s="109" t="s">
        <v>1074</v>
      </c>
      <c r="D911" s="98"/>
      <c r="E911" s="99">
        <v>0</v>
      </c>
      <c r="F911" s="99">
        <f t="shared" si="468"/>
        <v>88000</v>
      </c>
      <c r="G911" s="99">
        <f t="shared" si="469"/>
        <v>88000</v>
      </c>
      <c r="H911" s="99">
        <v>0</v>
      </c>
      <c r="I911" s="99">
        <v>0</v>
      </c>
      <c r="J911" s="99">
        <v>0</v>
      </c>
      <c r="K911" s="99">
        <v>0</v>
      </c>
      <c r="L911" s="99">
        <v>0</v>
      </c>
      <c r="M911" s="99">
        <v>88000</v>
      </c>
      <c r="N911" s="99">
        <v>0</v>
      </c>
      <c r="O911" s="99">
        <v>0</v>
      </c>
      <c r="P911" s="99">
        <v>0</v>
      </c>
      <c r="Q911" s="99">
        <v>0</v>
      </c>
      <c r="R911" s="99">
        <v>0</v>
      </c>
      <c r="S911" s="99">
        <v>0</v>
      </c>
      <c r="T911" s="99">
        <v>0</v>
      </c>
      <c r="U911" s="99">
        <v>0</v>
      </c>
      <c r="V911" s="99">
        <v>0</v>
      </c>
      <c r="W911" s="100">
        <f t="shared" ref="W911:W913" si="531">SUM(H911:V911)</f>
        <v>88000</v>
      </c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</row>
    <row r="912" spans="2:35" ht="12" hidden="1" customHeight="1" x14ac:dyDescent="0.2">
      <c r="B912" s="111" t="s">
        <v>1354</v>
      </c>
      <c r="C912" s="109" t="s">
        <v>1247</v>
      </c>
      <c r="D912" s="98"/>
      <c r="E912" s="99">
        <v>0</v>
      </c>
      <c r="F912" s="99">
        <f t="shared" si="468"/>
        <v>296000</v>
      </c>
      <c r="G912" s="99">
        <f t="shared" si="469"/>
        <v>296000</v>
      </c>
      <c r="H912" s="99">
        <v>0</v>
      </c>
      <c r="I912" s="99">
        <v>0</v>
      </c>
      <c r="J912" s="99">
        <v>0</v>
      </c>
      <c r="K912" s="99">
        <v>0</v>
      </c>
      <c r="L912" s="99">
        <v>0</v>
      </c>
      <c r="M912" s="99">
        <v>296000</v>
      </c>
      <c r="N912" s="99">
        <v>0</v>
      </c>
      <c r="O912" s="99">
        <v>0</v>
      </c>
      <c r="P912" s="99">
        <v>0</v>
      </c>
      <c r="Q912" s="99">
        <v>0</v>
      </c>
      <c r="R912" s="99">
        <v>0</v>
      </c>
      <c r="S912" s="99">
        <v>0</v>
      </c>
      <c r="T912" s="99">
        <v>0</v>
      </c>
      <c r="U912" s="99">
        <v>0</v>
      </c>
      <c r="V912" s="99">
        <v>0</v>
      </c>
      <c r="W912" s="100">
        <f t="shared" si="531"/>
        <v>296000</v>
      </c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</row>
    <row r="913" spans="2:35" s="147" customFormat="1" ht="12" hidden="1" customHeight="1" x14ac:dyDescent="0.2">
      <c r="B913" s="111" t="s">
        <v>1355</v>
      </c>
      <c r="C913" s="109" t="s">
        <v>1078</v>
      </c>
      <c r="D913" s="98"/>
      <c r="E913" s="99">
        <v>0</v>
      </c>
      <c r="F913" s="99">
        <f t="shared" si="468"/>
        <v>16000</v>
      </c>
      <c r="G913" s="99">
        <f t="shared" si="469"/>
        <v>16000</v>
      </c>
      <c r="H913" s="99">
        <v>0</v>
      </c>
      <c r="I913" s="99">
        <v>0</v>
      </c>
      <c r="J913" s="99">
        <v>0</v>
      </c>
      <c r="K913" s="99">
        <v>0</v>
      </c>
      <c r="L913" s="99">
        <v>0</v>
      </c>
      <c r="M913" s="99">
        <v>16000</v>
      </c>
      <c r="N913" s="99">
        <v>0</v>
      </c>
      <c r="O913" s="99">
        <v>0</v>
      </c>
      <c r="P913" s="99">
        <v>0</v>
      </c>
      <c r="Q913" s="99">
        <v>0</v>
      </c>
      <c r="R913" s="99">
        <v>0</v>
      </c>
      <c r="S913" s="99">
        <v>0</v>
      </c>
      <c r="T913" s="99">
        <v>0</v>
      </c>
      <c r="U913" s="99">
        <v>0</v>
      </c>
      <c r="V913" s="99">
        <v>0</v>
      </c>
      <c r="W913" s="100">
        <f t="shared" si="531"/>
        <v>16000</v>
      </c>
      <c r="X913" s="110"/>
      <c r="Y913" s="110"/>
      <c r="Z913" s="110"/>
      <c r="AA913" s="110"/>
      <c r="AB913" s="110"/>
      <c r="AC913" s="110"/>
      <c r="AD913" s="110"/>
      <c r="AE913" s="146"/>
      <c r="AF913" s="146"/>
      <c r="AG913" s="146"/>
      <c r="AH913" s="146"/>
      <c r="AI913" s="146"/>
    </row>
    <row r="914" spans="2:35" s="147" customFormat="1" ht="33.75" hidden="1" x14ac:dyDescent="0.2">
      <c r="B914" s="96" t="s">
        <v>1356</v>
      </c>
      <c r="C914" s="97" t="s">
        <v>1357</v>
      </c>
      <c r="D914" s="98"/>
      <c r="E914" s="99">
        <v>0</v>
      </c>
      <c r="F914" s="99">
        <f t="shared" si="468"/>
        <v>330000</v>
      </c>
      <c r="G914" s="99">
        <f t="shared" si="469"/>
        <v>330000</v>
      </c>
      <c r="H914" s="99">
        <f t="shared" ref="H914:L914" si="532">+H915+H916+H917</f>
        <v>0</v>
      </c>
      <c r="I914" s="99">
        <f t="shared" si="532"/>
        <v>0</v>
      </c>
      <c r="J914" s="99">
        <f t="shared" si="532"/>
        <v>0</v>
      </c>
      <c r="K914" s="99">
        <f t="shared" si="532"/>
        <v>0</v>
      </c>
      <c r="L914" s="99">
        <f t="shared" si="532"/>
        <v>0</v>
      </c>
      <c r="M914" s="99">
        <f>+M915+M916+M917</f>
        <v>330000</v>
      </c>
      <c r="N914" s="99">
        <f t="shared" ref="N914:W914" si="533">+N915+N916+N917</f>
        <v>0</v>
      </c>
      <c r="O914" s="99">
        <f t="shared" si="533"/>
        <v>0</v>
      </c>
      <c r="P914" s="99">
        <f t="shared" si="533"/>
        <v>0</v>
      </c>
      <c r="Q914" s="99">
        <f t="shared" si="533"/>
        <v>0</v>
      </c>
      <c r="R914" s="99">
        <f t="shared" si="533"/>
        <v>0</v>
      </c>
      <c r="S914" s="99">
        <f t="shared" si="533"/>
        <v>0</v>
      </c>
      <c r="T914" s="99">
        <f t="shared" si="533"/>
        <v>0</v>
      </c>
      <c r="U914" s="99">
        <f t="shared" si="533"/>
        <v>0</v>
      </c>
      <c r="V914" s="99">
        <f t="shared" si="533"/>
        <v>0</v>
      </c>
      <c r="W914" s="145">
        <f t="shared" si="533"/>
        <v>330000</v>
      </c>
      <c r="X914" s="110"/>
      <c r="Y914" s="110"/>
      <c r="Z914" s="110"/>
      <c r="AA914" s="110"/>
      <c r="AB914" s="110"/>
      <c r="AC914" s="110"/>
      <c r="AD914" s="110"/>
      <c r="AE914" s="146"/>
      <c r="AF914" s="146"/>
      <c r="AG914" s="146"/>
      <c r="AH914" s="146"/>
      <c r="AI914" s="146"/>
    </row>
    <row r="915" spans="2:35" s="147" customFormat="1" ht="12" hidden="1" customHeight="1" x14ac:dyDescent="0.2">
      <c r="B915" s="111" t="s">
        <v>1358</v>
      </c>
      <c r="C915" s="109" t="s">
        <v>1074</v>
      </c>
      <c r="D915" s="98"/>
      <c r="E915" s="99">
        <v>0</v>
      </c>
      <c r="F915" s="99">
        <f t="shared" si="468"/>
        <v>72600</v>
      </c>
      <c r="G915" s="99">
        <f t="shared" si="469"/>
        <v>72600</v>
      </c>
      <c r="H915" s="99">
        <v>0</v>
      </c>
      <c r="I915" s="99">
        <v>0</v>
      </c>
      <c r="J915" s="99">
        <v>0</v>
      </c>
      <c r="K915" s="99">
        <v>0</v>
      </c>
      <c r="L915" s="99">
        <v>0</v>
      </c>
      <c r="M915" s="99">
        <v>72600</v>
      </c>
      <c r="N915" s="99">
        <v>0</v>
      </c>
      <c r="O915" s="99">
        <v>0</v>
      </c>
      <c r="P915" s="99">
        <v>0</v>
      </c>
      <c r="Q915" s="99">
        <v>0</v>
      </c>
      <c r="R915" s="99">
        <v>0</v>
      </c>
      <c r="S915" s="99">
        <v>0</v>
      </c>
      <c r="T915" s="99">
        <v>0</v>
      </c>
      <c r="U915" s="99">
        <v>0</v>
      </c>
      <c r="V915" s="99">
        <v>0</v>
      </c>
      <c r="W915" s="100">
        <f t="shared" ref="W915:W917" si="534">SUM(H915:V915)</f>
        <v>72600</v>
      </c>
      <c r="X915" s="110"/>
      <c r="Y915" s="110"/>
      <c r="Z915" s="110"/>
      <c r="AA915" s="110"/>
      <c r="AB915" s="110"/>
      <c r="AC915" s="110"/>
      <c r="AD915" s="110"/>
      <c r="AE915" s="146"/>
      <c r="AF915" s="146"/>
      <c r="AG915" s="146"/>
      <c r="AH915" s="146"/>
      <c r="AI915" s="146"/>
    </row>
    <row r="916" spans="2:35" s="147" customFormat="1" ht="12" hidden="1" customHeight="1" x14ac:dyDescent="0.2">
      <c r="B916" s="111" t="s">
        <v>1359</v>
      </c>
      <c r="C916" s="109" t="s">
        <v>1247</v>
      </c>
      <c r="D916" s="98"/>
      <c r="E916" s="99">
        <v>0</v>
      </c>
      <c r="F916" s="99">
        <f t="shared" si="468"/>
        <v>244200</v>
      </c>
      <c r="G916" s="99">
        <f t="shared" si="469"/>
        <v>244200</v>
      </c>
      <c r="H916" s="99">
        <v>0</v>
      </c>
      <c r="I916" s="99">
        <v>0</v>
      </c>
      <c r="J916" s="99">
        <v>0</v>
      </c>
      <c r="K916" s="99">
        <v>0</v>
      </c>
      <c r="L916" s="99">
        <v>0</v>
      </c>
      <c r="M916" s="99">
        <v>244200</v>
      </c>
      <c r="N916" s="99">
        <v>0</v>
      </c>
      <c r="O916" s="99">
        <v>0</v>
      </c>
      <c r="P916" s="99">
        <v>0</v>
      </c>
      <c r="Q916" s="99">
        <v>0</v>
      </c>
      <c r="R916" s="99">
        <v>0</v>
      </c>
      <c r="S916" s="99">
        <v>0</v>
      </c>
      <c r="T916" s="99">
        <v>0</v>
      </c>
      <c r="U916" s="99">
        <v>0</v>
      </c>
      <c r="V916" s="99">
        <v>0</v>
      </c>
      <c r="W916" s="100">
        <f t="shared" si="534"/>
        <v>244200</v>
      </c>
      <c r="X916" s="110"/>
      <c r="Y916" s="110"/>
      <c r="Z916" s="110"/>
      <c r="AA916" s="110"/>
      <c r="AB916" s="110"/>
      <c r="AC916" s="110"/>
      <c r="AD916" s="110"/>
      <c r="AE916" s="146"/>
      <c r="AF916" s="146"/>
      <c r="AG916" s="146"/>
      <c r="AH916" s="146"/>
      <c r="AI916" s="146"/>
    </row>
    <row r="917" spans="2:35" s="147" customFormat="1" ht="12" hidden="1" customHeight="1" x14ac:dyDescent="0.2">
      <c r="B917" s="111" t="s">
        <v>1360</v>
      </c>
      <c r="C917" s="109" t="s">
        <v>1078</v>
      </c>
      <c r="D917" s="98"/>
      <c r="E917" s="99">
        <v>0</v>
      </c>
      <c r="F917" s="99">
        <f t="shared" si="468"/>
        <v>13200</v>
      </c>
      <c r="G917" s="99">
        <f t="shared" si="469"/>
        <v>13200</v>
      </c>
      <c r="H917" s="99">
        <v>0</v>
      </c>
      <c r="I917" s="99">
        <v>0</v>
      </c>
      <c r="J917" s="99">
        <v>0</v>
      </c>
      <c r="K917" s="99">
        <v>0</v>
      </c>
      <c r="L917" s="99">
        <v>0</v>
      </c>
      <c r="M917" s="99">
        <v>13200</v>
      </c>
      <c r="N917" s="99">
        <v>0</v>
      </c>
      <c r="O917" s="99">
        <v>0</v>
      </c>
      <c r="P917" s="99">
        <v>0</v>
      </c>
      <c r="Q917" s="99">
        <v>0</v>
      </c>
      <c r="R917" s="99">
        <v>0</v>
      </c>
      <c r="S917" s="99">
        <v>0</v>
      </c>
      <c r="T917" s="99">
        <v>0</v>
      </c>
      <c r="U917" s="99">
        <v>0</v>
      </c>
      <c r="V917" s="99">
        <v>0</v>
      </c>
      <c r="W917" s="100">
        <f t="shared" si="534"/>
        <v>13200</v>
      </c>
      <c r="X917" s="110"/>
      <c r="Y917" s="110"/>
      <c r="Z917" s="110"/>
      <c r="AA917" s="110"/>
      <c r="AB917" s="110"/>
      <c r="AC917" s="110"/>
      <c r="AD917" s="110"/>
      <c r="AE917" s="146"/>
      <c r="AF917" s="146"/>
      <c r="AG917" s="146"/>
      <c r="AH917" s="146"/>
      <c r="AI917" s="146"/>
    </row>
    <row r="918" spans="2:35" s="147" customFormat="1" ht="12" hidden="1" customHeight="1" x14ac:dyDescent="0.2">
      <c r="B918" s="96" t="s">
        <v>1361</v>
      </c>
      <c r="C918" s="97" t="s">
        <v>1362</v>
      </c>
      <c r="D918" s="98"/>
      <c r="E918" s="99">
        <v>0</v>
      </c>
      <c r="F918" s="99">
        <f t="shared" si="468"/>
        <v>300000</v>
      </c>
      <c r="G918" s="99">
        <f t="shared" si="469"/>
        <v>300000</v>
      </c>
      <c r="H918" s="99">
        <f t="shared" ref="H918:L918" si="535">+H919+H920+H921</f>
        <v>0</v>
      </c>
      <c r="I918" s="99">
        <f t="shared" si="535"/>
        <v>0</v>
      </c>
      <c r="J918" s="99">
        <f t="shared" si="535"/>
        <v>0</v>
      </c>
      <c r="K918" s="99">
        <f t="shared" si="535"/>
        <v>0</v>
      </c>
      <c r="L918" s="99">
        <f t="shared" si="535"/>
        <v>0</v>
      </c>
      <c r="M918" s="99">
        <f>+M919+M920+M921</f>
        <v>300000</v>
      </c>
      <c r="N918" s="99">
        <f t="shared" ref="N918:W918" si="536">+N919+N920+N921</f>
        <v>0</v>
      </c>
      <c r="O918" s="99">
        <f t="shared" si="536"/>
        <v>0</v>
      </c>
      <c r="P918" s="99">
        <f t="shared" si="536"/>
        <v>0</v>
      </c>
      <c r="Q918" s="99">
        <f t="shared" si="536"/>
        <v>0</v>
      </c>
      <c r="R918" s="99">
        <f t="shared" si="536"/>
        <v>0</v>
      </c>
      <c r="S918" s="99">
        <f t="shared" si="536"/>
        <v>0</v>
      </c>
      <c r="T918" s="99">
        <f t="shared" si="536"/>
        <v>0</v>
      </c>
      <c r="U918" s="99">
        <f t="shared" si="536"/>
        <v>0</v>
      </c>
      <c r="V918" s="99">
        <f t="shared" si="536"/>
        <v>0</v>
      </c>
      <c r="W918" s="145">
        <f t="shared" si="536"/>
        <v>300000</v>
      </c>
      <c r="X918" s="110"/>
      <c r="Y918" s="110"/>
      <c r="Z918" s="110"/>
      <c r="AA918" s="110"/>
      <c r="AB918" s="110"/>
      <c r="AC918" s="110"/>
      <c r="AD918" s="110"/>
      <c r="AE918" s="146"/>
      <c r="AF918" s="146"/>
      <c r="AG918" s="146"/>
      <c r="AH918" s="146"/>
      <c r="AI918" s="146"/>
    </row>
    <row r="919" spans="2:35" s="147" customFormat="1" ht="12" hidden="1" customHeight="1" x14ac:dyDescent="0.2">
      <c r="B919" s="111" t="s">
        <v>1363</v>
      </c>
      <c r="C919" s="109" t="s">
        <v>1074</v>
      </c>
      <c r="D919" s="98"/>
      <c r="E919" s="99">
        <v>0</v>
      </c>
      <c r="F919" s="99">
        <f t="shared" si="468"/>
        <v>66000</v>
      </c>
      <c r="G919" s="99">
        <f t="shared" si="469"/>
        <v>66000</v>
      </c>
      <c r="H919" s="99">
        <v>0</v>
      </c>
      <c r="I919" s="99">
        <v>0</v>
      </c>
      <c r="J919" s="99">
        <v>0</v>
      </c>
      <c r="K919" s="99">
        <v>0</v>
      </c>
      <c r="L919" s="99">
        <v>0</v>
      </c>
      <c r="M919" s="99">
        <v>66000</v>
      </c>
      <c r="N919" s="99">
        <v>0</v>
      </c>
      <c r="O919" s="99">
        <v>0</v>
      </c>
      <c r="P919" s="99">
        <v>0</v>
      </c>
      <c r="Q919" s="99">
        <v>0</v>
      </c>
      <c r="R919" s="99">
        <v>0</v>
      </c>
      <c r="S919" s="99">
        <v>0</v>
      </c>
      <c r="T919" s="99">
        <v>0</v>
      </c>
      <c r="U919" s="99">
        <v>0</v>
      </c>
      <c r="V919" s="99">
        <v>0</v>
      </c>
      <c r="W919" s="100">
        <f t="shared" ref="W919:W921" si="537">SUM(H919:V919)</f>
        <v>66000</v>
      </c>
      <c r="X919" s="110"/>
      <c r="Y919" s="110"/>
      <c r="Z919" s="110"/>
      <c r="AA919" s="110"/>
      <c r="AB919" s="110"/>
      <c r="AC919" s="110"/>
      <c r="AD919" s="110"/>
      <c r="AE919" s="146"/>
      <c r="AF919" s="146"/>
      <c r="AG919" s="146"/>
      <c r="AH919" s="146"/>
      <c r="AI919" s="146"/>
    </row>
    <row r="920" spans="2:35" s="147" customFormat="1" ht="12" hidden="1" customHeight="1" x14ac:dyDescent="0.2">
      <c r="B920" s="111" t="s">
        <v>1364</v>
      </c>
      <c r="C920" s="109" t="s">
        <v>1247</v>
      </c>
      <c r="D920" s="98"/>
      <c r="E920" s="99">
        <v>0</v>
      </c>
      <c r="F920" s="99">
        <f t="shared" si="468"/>
        <v>222000</v>
      </c>
      <c r="G920" s="99">
        <f t="shared" si="469"/>
        <v>222000</v>
      </c>
      <c r="H920" s="99">
        <v>0</v>
      </c>
      <c r="I920" s="99">
        <v>0</v>
      </c>
      <c r="J920" s="99">
        <v>0</v>
      </c>
      <c r="K920" s="99">
        <v>0</v>
      </c>
      <c r="L920" s="99">
        <v>0</v>
      </c>
      <c r="M920" s="99">
        <v>222000</v>
      </c>
      <c r="N920" s="99">
        <v>0</v>
      </c>
      <c r="O920" s="99">
        <v>0</v>
      </c>
      <c r="P920" s="99">
        <v>0</v>
      </c>
      <c r="Q920" s="99">
        <v>0</v>
      </c>
      <c r="R920" s="99">
        <v>0</v>
      </c>
      <c r="S920" s="99">
        <v>0</v>
      </c>
      <c r="T920" s="99">
        <v>0</v>
      </c>
      <c r="U920" s="99">
        <v>0</v>
      </c>
      <c r="V920" s="99">
        <v>0</v>
      </c>
      <c r="W920" s="100">
        <f t="shared" si="537"/>
        <v>222000</v>
      </c>
      <c r="X920" s="110"/>
      <c r="Y920" s="110"/>
      <c r="Z920" s="110"/>
      <c r="AA920" s="110"/>
      <c r="AB920" s="110"/>
      <c r="AC920" s="110"/>
      <c r="AD920" s="110"/>
      <c r="AE920" s="146"/>
      <c r="AF920" s="146"/>
      <c r="AG920" s="146"/>
      <c r="AH920" s="146"/>
      <c r="AI920" s="146"/>
    </row>
    <row r="921" spans="2:35" s="147" customFormat="1" ht="12" hidden="1" customHeight="1" x14ac:dyDescent="0.2">
      <c r="B921" s="111" t="s">
        <v>1365</v>
      </c>
      <c r="C921" s="109" t="s">
        <v>1078</v>
      </c>
      <c r="D921" s="98"/>
      <c r="E921" s="99">
        <v>0</v>
      </c>
      <c r="F921" s="99">
        <f t="shared" si="468"/>
        <v>12000</v>
      </c>
      <c r="G921" s="99">
        <f t="shared" si="469"/>
        <v>12000</v>
      </c>
      <c r="H921" s="99">
        <v>0</v>
      </c>
      <c r="I921" s="99">
        <v>0</v>
      </c>
      <c r="J921" s="99">
        <v>0</v>
      </c>
      <c r="K921" s="99">
        <v>0</v>
      </c>
      <c r="L921" s="99">
        <v>0</v>
      </c>
      <c r="M921" s="99">
        <v>12000</v>
      </c>
      <c r="N921" s="99">
        <v>0</v>
      </c>
      <c r="O921" s="99">
        <v>0</v>
      </c>
      <c r="P921" s="99">
        <v>0</v>
      </c>
      <c r="Q921" s="99">
        <v>0</v>
      </c>
      <c r="R921" s="99">
        <v>0</v>
      </c>
      <c r="S921" s="99">
        <v>0</v>
      </c>
      <c r="T921" s="99">
        <v>0</v>
      </c>
      <c r="U921" s="99">
        <v>0</v>
      </c>
      <c r="V921" s="99">
        <v>0</v>
      </c>
      <c r="W921" s="100">
        <f t="shared" si="537"/>
        <v>12000</v>
      </c>
      <c r="X921" s="110"/>
      <c r="Y921" s="110"/>
      <c r="Z921" s="110"/>
      <c r="AA921" s="110"/>
      <c r="AB921" s="110"/>
      <c r="AC921" s="110"/>
      <c r="AD921" s="110"/>
      <c r="AE921" s="146"/>
      <c r="AF921" s="146"/>
      <c r="AG921" s="146"/>
      <c r="AH921" s="146"/>
      <c r="AI921" s="146"/>
    </row>
    <row r="922" spans="2:35" s="147" customFormat="1" ht="12" hidden="1" customHeight="1" x14ac:dyDescent="0.2">
      <c r="B922" s="96" t="s">
        <v>1366</v>
      </c>
      <c r="C922" s="97" t="s">
        <v>1367</v>
      </c>
      <c r="D922" s="98"/>
      <c r="E922" s="99">
        <v>0</v>
      </c>
      <c r="F922" s="99">
        <f t="shared" si="468"/>
        <v>150000</v>
      </c>
      <c r="G922" s="99">
        <f t="shared" si="469"/>
        <v>150000</v>
      </c>
      <c r="H922" s="99">
        <f t="shared" ref="H922:L922" si="538">+H923+H924+H925</f>
        <v>0</v>
      </c>
      <c r="I922" s="99">
        <f t="shared" si="538"/>
        <v>0</v>
      </c>
      <c r="J922" s="99">
        <f t="shared" si="538"/>
        <v>0</v>
      </c>
      <c r="K922" s="99">
        <f t="shared" si="538"/>
        <v>0</v>
      </c>
      <c r="L922" s="99">
        <f t="shared" si="538"/>
        <v>0</v>
      </c>
      <c r="M922" s="99">
        <f>+M923+M924+M925</f>
        <v>150000</v>
      </c>
      <c r="N922" s="99">
        <f t="shared" ref="N922:W922" si="539">+N923+N924+N925</f>
        <v>0</v>
      </c>
      <c r="O922" s="99">
        <f t="shared" si="539"/>
        <v>0</v>
      </c>
      <c r="P922" s="99">
        <f t="shared" si="539"/>
        <v>0</v>
      </c>
      <c r="Q922" s="99">
        <f t="shared" si="539"/>
        <v>0</v>
      </c>
      <c r="R922" s="99">
        <f t="shared" si="539"/>
        <v>0</v>
      </c>
      <c r="S922" s="99">
        <f t="shared" si="539"/>
        <v>0</v>
      </c>
      <c r="T922" s="99">
        <f t="shared" si="539"/>
        <v>0</v>
      </c>
      <c r="U922" s="99">
        <f t="shared" si="539"/>
        <v>0</v>
      </c>
      <c r="V922" s="99">
        <f t="shared" si="539"/>
        <v>0</v>
      </c>
      <c r="W922" s="145">
        <f t="shared" si="539"/>
        <v>150000</v>
      </c>
      <c r="X922" s="110"/>
      <c r="Y922" s="110"/>
      <c r="Z922" s="110"/>
      <c r="AA922" s="110"/>
      <c r="AB922" s="110"/>
      <c r="AC922" s="110"/>
      <c r="AD922" s="110"/>
      <c r="AE922" s="146"/>
      <c r="AF922" s="146"/>
      <c r="AG922" s="146"/>
      <c r="AH922" s="146"/>
      <c r="AI922" s="146"/>
    </row>
    <row r="923" spans="2:35" s="147" customFormat="1" ht="12" hidden="1" customHeight="1" x14ac:dyDescent="0.2">
      <c r="B923" s="111" t="s">
        <v>1368</v>
      </c>
      <c r="C923" s="109" t="s">
        <v>1074</v>
      </c>
      <c r="D923" s="98"/>
      <c r="E923" s="99">
        <v>0</v>
      </c>
      <c r="F923" s="99">
        <f t="shared" si="468"/>
        <v>33000</v>
      </c>
      <c r="G923" s="99">
        <f t="shared" si="469"/>
        <v>33000</v>
      </c>
      <c r="H923" s="99">
        <v>0</v>
      </c>
      <c r="I923" s="99">
        <v>0</v>
      </c>
      <c r="J923" s="99">
        <v>0</v>
      </c>
      <c r="K923" s="99">
        <v>0</v>
      </c>
      <c r="L923" s="99">
        <v>0</v>
      </c>
      <c r="M923" s="99">
        <v>33000</v>
      </c>
      <c r="N923" s="99">
        <v>0</v>
      </c>
      <c r="O923" s="99">
        <v>0</v>
      </c>
      <c r="P923" s="99">
        <v>0</v>
      </c>
      <c r="Q923" s="99">
        <v>0</v>
      </c>
      <c r="R923" s="99">
        <v>0</v>
      </c>
      <c r="S923" s="99">
        <v>0</v>
      </c>
      <c r="T923" s="99">
        <v>0</v>
      </c>
      <c r="U923" s="99">
        <v>0</v>
      </c>
      <c r="V923" s="99">
        <v>0</v>
      </c>
      <c r="W923" s="100">
        <f t="shared" ref="W923:W925" si="540">SUM(H923:V923)</f>
        <v>33000</v>
      </c>
      <c r="X923" s="110"/>
      <c r="Y923" s="110"/>
      <c r="Z923" s="110"/>
      <c r="AA923" s="110"/>
      <c r="AB923" s="110"/>
      <c r="AC923" s="110"/>
      <c r="AD923" s="110"/>
      <c r="AE923" s="146"/>
      <c r="AF923" s="146"/>
      <c r="AG923" s="146"/>
      <c r="AH923" s="146"/>
      <c r="AI923" s="146"/>
    </row>
    <row r="924" spans="2:35" s="147" customFormat="1" ht="12" hidden="1" customHeight="1" x14ac:dyDescent="0.2">
      <c r="B924" s="111" t="s">
        <v>1369</v>
      </c>
      <c r="C924" s="109" t="s">
        <v>1247</v>
      </c>
      <c r="D924" s="98"/>
      <c r="E924" s="99">
        <v>0</v>
      </c>
      <c r="F924" s="99">
        <f t="shared" si="468"/>
        <v>111000</v>
      </c>
      <c r="G924" s="99">
        <f t="shared" si="469"/>
        <v>111000</v>
      </c>
      <c r="H924" s="99">
        <v>0</v>
      </c>
      <c r="I924" s="99">
        <v>0</v>
      </c>
      <c r="J924" s="99">
        <v>0</v>
      </c>
      <c r="K924" s="99">
        <v>0</v>
      </c>
      <c r="L924" s="99">
        <v>0</v>
      </c>
      <c r="M924" s="99">
        <v>111000</v>
      </c>
      <c r="N924" s="99">
        <v>0</v>
      </c>
      <c r="O924" s="99">
        <v>0</v>
      </c>
      <c r="P924" s="99">
        <v>0</v>
      </c>
      <c r="Q924" s="99">
        <v>0</v>
      </c>
      <c r="R924" s="99">
        <v>0</v>
      </c>
      <c r="S924" s="99">
        <v>0</v>
      </c>
      <c r="T924" s="99">
        <v>0</v>
      </c>
      <c r="U924" s="99">
        <v>0</v>
      </c>
      <c r="V924" s="99">
        <v>0</v>
      </c>
      <c r="W924" s="100">
        <f t="shared" si="540"/>
        <v>111000</v>
      </c>
      <c r="X924" s="110"/>
      <c r="Y924" s="110"/>
      <c r="Z924" s="110"/>
      <c r="AA924" s="110"/>
      <c r="AB924" s="110"/>
      <c r="AC924" s="110"/>
      <c r="AD924" s="110"/>
      <c r="AE924" s="146"/>
      <c r="AF924" s="146"/>
      <c r="AG924" s="146"/>
      <c r="AH924" s="146"/>
      <c r="AI924" s="146"/>
    </row>
    <row r="925" spans="2:35" s="147" customFormat="1" ht="12" hidden="1" customHeight="1" x14ac:dyDescent="0.2">
      <c r="B925" s="111" t="s">
        <v>1370</v>
      </c>
      <c r="C925" s="109" t="s">
        <v>1078</v>
      </c>
      <c r="D925" s="98"/>
      <c r="E925" s="99">
        <v>0</v>
      </c>
      <c r="F925" s="99">
        <f t="shared" si="468"/>
        <v>6000</v>
      </c>
      <c r="G925" s="99">
        <f t="shared" si="469"/>
        <v>6000</v>
      </c>
      <c r="H925" s="99">
        <v>0</v>
      </c>
      <c r="I925" s="99">
        <v>0</v>
      </c>
      <c r="J925" s="99">
        <v>0</v>
      </c>
      <c r="K925" s="99">
        <v>0</v>
      </c>
      <c r="L925" s="99">
        <v>0</v>
      </c>
      <c r="M925" s="99">
        <v>6000</v>
      </c>
      <c r="N925" s="99">
        <v>0</v>
      </c>
      <c r="O925" s="99">
        <v>0</v>
      </c>
      <c r="P925" s="99">
        <v>0</v>
      </c>
      <c r="Q925" s="99">
        <v>0</v>
      </c>
      <c r="R925" s="99">
        <v>0</v>
      </c>
      <c r="S925" s="99">
        <v>0</v>
      </c>
      <c r="T925" s="99">
        <v>0</v>
      </c>
      <c r="U925" s="99">
        <v>0</v>
      </c>
      <c r="V925" s="99">
        <v>0</v>
      </c>
      <c r="W925" s="100">
        <f t="shared" si="540"/>
        <v>6000</v>
      </c>
      <c r="X925" s="110"/>
      <c r="Y925" s="110"/>
      <c r="Z925" s="110"/>
      <c r="AA925" s="110"/>
      <c r="AB925" s="110"/>
      <c r="AC925" s="110"/>
      <c r="AD925" s="110"/>
      <c r="AE925" s="146"/>
      <c r="AF925" s="146"/>
      <c r="AG925" s="146"/>
      <c r="AH925" s="146"/>
      <c r="AI925" s="146"/>
    </row>
    <row r="926" spans="2:35" s="147" customFormat="1" ht="12" hidden="1" customHeight="1" x14ac:dyDescent="0.2">
      <c r="B926" s="96" t="s">
        <v>1371</v>
      </c>
      <c r="C926" s="97" t="s">
        <v>1372</v>
      </c>
      <c r="D926" s="98"/>
      <c r="E926" s="99">
        <v>0</v>
      </c>
      <c r="F926" s="99">
        <f t="shared" si="468"/>
        <v>180000</v>
      </c>
      <c r="G926" s="99">
        <f t="shared" si="469"/>
        <v>180000</v>
      </c>
      <c r="H926" s="99">
        <f t="shared" ref="H926:L926" si="541">+H927+H928+H929</f>
        <v>0</v>
      </c>
      <c r="I926" s="99">
        <f t="shared" si="541"/>
        <v>0</v>
      </c>
      <c r="J926" s="99">
        <f t="shared" si="541"/>
        <v>0</v>
      </c>
      <c r="K926" s="99">
        <f t="shared" si="541"/>
        <v>0</v>
      </c>
      <c r="L926" s="99">
        <f t="shared" si="541"/>
        <v>0</v>
      </c>
      <c r="M926" s="99">
        <f>+M927+M928+M929</f>
        <v>180000</v>
      </c>
      <c r="N926" s="99">
        <f t="shared" ref="N926:W926" si="542">+N927+N928+N929</f>
        <v>0</v>
      </c>
      <c r="O926" s="99">
        <f t="shared" si="542"/>
        <v>0</v>
      </c>
      <c r="P926" s="99">
        <f t="shared" si="542"/>
        <v>0</v>
      </c>
      <c r="Q926" s="99">
        <f t="shared" si="542"/>
        <v>0</v>
      </c>
      <c r="R926" s="99">
        <f t="shared" si="542"/>
        <v>0</v>
      </c>
      <c r="S926" s="99">
        <f t="shared" si="542"/>
        <v>0</v>
      </c>
      <c r="T926" s="99">
        <f t="shared" si="542"/>
        <v>0</v>
      </c>
      <c r="U926" s="99">
        <f t="shared" si="542"/>
        <v>0</v>
      </c>
      <c r="V926" s="99">
        <f t="shared" si="542"/>
        <v>0</v>
      </c>
      <c r="W926" s="145">
        <f t="shared" si="542"/>
        <v>180000</v>
      </c>
      <c r="X926" s="110"/>
      <c r="Y926" s="110"/>
      <c r="Z926" s="110"/>
      <c r="AA926" s="110"/>
      <c r="AB926" s="110"/>
      <c r="AC926" s="110"/>
      <c r="AD926" s="110"/>
      <c r="AE926" s="146"/>
      <c r="AF926" s="146"/>
      <c r="AG926" s="146"/>
      <c r="AH926" s="146"/>
      <c r="AI926" s="146"/>
    </row>
    <row r="927" spans="2:35" s="147" customFormat="1" ht="12" hidden="1" customHeight="1" x14ac:dyDescent="0.2">
      <c r="B927" s="111" t="s">
        <v>1373</v>
      </c>
      <c r="C927" s="109" t="s">
        <v>1074</v>
      </c>
      <c r="D927" s="98"/>
      <c r="E927" s="99">
        <v>0</v>
      </c>
      <c r="F927" s="99">
        <f t="shared" si="468"/>
        <v>39600</v>
      </c>
      <c r="G927" s="99">
        <f t="shared" si="469"/>
        <v>39600</v>
      </c>
      <c r="H927" s="99">
        <v>0</v>
      </c>
      <c r="I927" s="99">
        <v>0</v>
      </c>
      <c r="J927" s="99">
        <v>0</v>
      </c>
      <c r="K927" s="99">
        <v>0</v>
      </c>
      <c r="L927" s="99">
        <v>0</v>
      </c>
      <c r="M927" s="99">
        <v>39600</v>
      </c>
      <c r="N927" s="99">
        <v>0</v>
      </c>
      <c r="O927" s="99">
        <v>0</v>
      </c>
      <c r="P927" s="99">
        <v>0</v>
      </c>
      <c r="Q927" s="99">
        <v>0</v>
      </c>
      <c r="R927" s="99">
        <v>0</v>
      </c>
      <c r="S927" s="99">
        <v>0</v>
      </c>
      <c r="T927" s="99">
        <v>0</v>
      </c>
      <c r="U927" s="99">
        <v>0</v>
      </c>
      <c r="V927" s="99">
        <v>0</v>
      </c>
      <c r="W927" s="100">
        <f t="shared" ref="W927:W929" si="543">SUM(H927:V927)</f>
        <v>39600</v>
      </c>
      <c r="X927" s="110"/>
      <c r="Y927" s="110"/>
      <c r="Z927" s="110"/>
      <c r="AA927" s="110"/>
      <c r="AB927" s="110"/>
      <c r="AC927" s="110"/>
      <c r="AD927" s="110"/>
      <c r="AE927" s="146"/>
      <c r="AF927" s="146"/>
      <c r="AG927" s="146"/>
      <c r="AH927" s="146"/>
      <c r="AI927" s="146"/>
    </row>
    <row r="928" spans="2:35" s="147" customFormat="1" ht="12" hidden="1" customHeight="1" x14ac:dyDescent="0.2">
      <c r="B928" s="111" t="s">
        <v>1374</v>
      </c>
      <c r="C928" s="109" t="s">
        <v>1247</v>
      </c>
      <c r="D928" s="98"/>
      <c r="E928" s="99">
        <v>0</v>
      </c>
      <c r="F928" s="99">
        <f t="shared" si="468"/>
        <v>133200</v>
      </c>
      <c r="G928" s="99">
        <f t="shared" si="469"/>
        <v>133200</v>
      </c>
      <c r="H928" s="99">
        <v>0</v>
      </c>
      <c r="I928" s="99">
        <v>0</v>
      </c>
      <c r="J928" s="99">
        <v>0</v>
      </c>
      <c r="K928" s="99">
        <v>0</v>
      </c>
      <c r="L928" s="99">
        <v>0</v>
      </c>
      <c r="M928" s="99">
        <v>133200</v>
      </c>
      <c r="N928" s="99">
        <v>0</v>
      </c>
      <c r="O928" s="99">
        <v>0</v>
      </c>
      <c r="P928" s="99">
        <v>0</v>
      </c>
      <c r="Q928" s="99">
        <v>0</v>
      </c>
      <c r="R928" s="99">
        <v>0</v>
      </c>
      <c r="S928" s="99">
        <v>0</v>
      </c>
      <c r="T928" s="99">
        <v>0</v>
      </c>
      <c r="U928" s="99">
        <v>0</v>
      </c>
      <c r="V928" s="99">
        <v>0</v>
      </c>
      <c r="W928" s="100">
        <f t="shared" si="543"/>
        <v>133200</v>
      </c>
      <c r="X928" s="110"/>
      <c r="Y928" s="110"/>
      <c r="Z928" s="110"/>
      <c r="AA928" s="110"/>
      <c r="AB928" s="110"/>
      <c r="AC928" s="110"/>
      <c r="AD928" s="110"/>
      <c r="AE928" s="146"/>
      <c r="AF928" s="146"/>
      <c r="AG928" s="146"/>
      <c r="AH928" s="146"/>
      <c r="AI928" s="146"/>
    </row>
    <row r="929" spans="2:35" s="147" customFormat="1" ht="12" hidden="1" customHeight="1" x14ac:dyDescent="0.2">
      <c r="B929" s="111" t="s">
        <v>1375</v>
      </c>
      <c r="C929" s="109" t="s">
        <v>1078</v>
      </c>
      <c r="D929" s="98"/>
      <c r="E929" s="99">
        <v>0</v>
      </c>
      <c r="F929" s="99">
        <f t="shared" si="468"/>
        <v>7200</v>
      </c>
      <c r="G929" s="99">
        <f t="shared" si="469"/>
        <v>7200</v>
      </c>
      <c r="H929" s="99">
        <v>0</v>
      </c>
      <c r="I929" s="99">
        <v>0</v>
      </c>
      <c r="J929" s="99">
        <v>0</v>
      </c>
      <c r="K929" s="99">
        <v>0</v>
      </c>
      <c r="L929" s="99">
        <v>0</v>
      </c>
      <c r="M929" s="99">
        <v>7200</v>
      </c>
      <c r="N929" s="99">
        <v>0</v>
      </c>
      <c r="O929" s="99">
        <v>0</v>
      </c>
      <c r="P929" s="99">
        <v>0</v>
      </c>
      <c r="Q929" s="99">
        <v>0</v>
      </c>
      <c r="R929" s="99">
        <v>0</v>
      </c>
      <c r="S929" s="99">
        <v>0</v>
      </c>
      <c r="T929" s="99">
        <v>0</v>
      </c>
      <c r="U929" s="99">
        <v>0</v>
      </c>
      <c r="V929" s="99">
        <v>0</v>
      </c>
      <c r="W929" s="100">
        <f t="shared" si="543"/>
        <v>7200</v>
      </c>
      <c r="X929" s="110"/>
      <c r="Y929" s="110"/>
      <c r="Z929" s="110"/>
      <c r="AA929" s="110"/>
      <c r="AB929" s="110"/>
      <c r="AC929" s="110"/>
      <c r="AD929" s="110"/>
      <c r="AE929" s="146"/>
      <c r="AF929" s="146"/>
      <c r="AG929" s="146"/>
      <c r="AH929" s="146"/>
      <c r="AI929" s="146"/>
    </row>
    <row r="930" spans="2:35" s="147" customFormat="1" ht="12" hidden="1" customHeight="1" x14ac:dyDescent="0.2">
      <c r="B930" s="96" t="s">
        <v>1376</v>
      </c>
      <c r="C930" s="97" t="s">
        <v>1377</v>
      </c>
      <c r="D930" s="98"/>
      <c r="E930" s="99">
        <v>0</v>
      </c>
      <c r="F930" s="99">
        <f t="shared" si="468"/>
        <v>385000</v>
      </c>
      <c r="G930" s="99">
        <f t="shared" si="469"/>
        <v>385000</v>
      </c>
      <c r="H930" s="99">
        <f t="shared" ref="H930:L930" si="544">+H931+H932+H933</f>
        <v>0</v>
      </c>
      <c r="I930" s="99">
        <f t="shared" si="544"/>
        <v>0</v>
      </c>
      <c r="J930" s="99">
        <f t="shared" si="544"/>
        <v>0</v>
      </c>
      <c r="K930" s="99">
        <f t="shared" si="544"/>
        <v>0</v>
      </c>
      <c r="L930" s="99">
        <f t="shared" si="544"/>
        <v>0</v>
      </c>
      <c r="M930" s="99">
        <f>+M931+M932+M933</f>
        <v>385000</v>
      </c>
      <c r="N930" s="99">
        <f t="shared" ref="N930:W930" si="545">+N931+N932+N933</f>
        <v>0</v>
      </c>
      <c r="O930" s="99">
        <f t="shared" si="545"/>
        <v>0</v>
      </c>
      <c r="P930" s="99">
        <f t="shared" si="545"/>
        <v>0</v>
      </c>
      <c r="Q930" s="99">
        <f t="shared" si="545"/>
        <v>0</v>
      </c>
      <c r="R930" s="99">
        <f t="shared" si="545"/>
        <v>0</v>
      </c>
      <c r="S930" s="99">
        <f t="shared" si="545"/>
        <v>0</v>
      </c>
      <c r="T930" s="99">
        <f t="shared" si="545"/>
        <v>0</v>
      </c>
      <c r="U930" s="99">
        <f t="shared" si="545"/>
        <v>0</v>
      </c>
      <c r="V930" s="99">
        <f t="shared" si="545"/>
        <v>0</v>
      </c>
      <c r="W930" s="145">
        <f t="shared" si="545"/>
        <v>385000</v>
      </c>
      <c r="X930" s="110"/>
      <c r="Y930" s="110"/>
      <c r="Z930" s="110"/>
      <c r="AA930" s="110"/>
      <c r="AB930" s="110"/>
      <c r="AC930" s="110"/>
      <c r="AD930" s="110"/>
      <c r="AE930" s="146"/>
      <c r="AF930" s="146"/>
      <c r="AG930" s="146"/>
      <c r="AH930" s="146"/>
      <c r="AI930" s="146"/>
    </row>
    <row r="931" spans="2:35" s="147" customFormat="1" ht="12" hidden="1" customHeight="1" x14ac:dyDescent="0.2">
      <c r="B931" s="111" t="s">
        <v>1378</v>
      </c>
      <c r="C931" s="109" t="s">
        <v>1074</v>
      </c>
      <c r="D931" s="98"/>
      <c r="E931" s="99">
        <v>0</v>
      </c>
      <c r="F931" s="99">
        <f t="shared" si="468"/>
        <v>84700</v>
      </c>
      <c r="G931" s="99">
        <f t="shared" si="469"/>
        <v>84700</v>
      </c>
      <c r="H931" s="99">
        <v>0</v>
      </c>
      <c r="I931" s="99">
        <v>0</v>
      </c>
      <c r="J931" s="99">
        <v>0</v>
      </c>
      <c r="K931" s="99">
        <v>0</v>
      </c>
      <c r="L931" s="99">
        <v>0</v>
      </c>
      <c r="M931" s="99">
        <v>84700</v>
      </c>
      <c r="N931" s="99">
        <v>0</v>
      </c>
      <c r="O931" s="99">
        <v>0</v>
      </c>
      <c r="P931" s="99">
        <v>0</v>
      </c>
      <c r="Q931" s="99">
        <v>0</v>
      </c>
      <c r="R931" s="99">
        <v>0</v>
      </c>
      <c r="S931" s="99">
        <v>0</v>
      </c>
      <c r="T931" s="99">
        <v>0</v>
      </c>
      <c r="U931" s="99">
        <v>0</v>
      </c>
      <c r="V931" s="99">
        <v>0</v>
      </c>
      <c r="W931" s="100">
        <f t="shared" ref="W931:W933" si="546">SUM(H931:V931)</f>
        <v>84700</v>
      </c>
      <c r="X931" s="110"/>
      <c r="Y931" s="110"/>
      <c r="Z931" s="110"/>
      <c r="AA931" s="110"/>
      <c r="AB931" s="110"/>
      <c r="AC931" s="110"/>
      <c r="AD931" s="110"/>
      <c r="AE931" s="146"/>
      <c r="AF931" s="146"/>
      <c r="AG931" s="146"/>
      <c r="AH931" s="146"/>
      <c r="AI931" s="146"/>
    </row>
    <row r="932" spans="2:35" s="147" customFormat="1" ht="12" hidden="1" customHeight="1" x14ac:dyDescent="0.2">
      <c r="B932" s="111" t="s">
        <v>1379</v>
      </c>
      <c r="C932" s="109" t="s">
        <v>1247</v>
      </c>
      <c r="D932" s="98"/>
      <c r="E932" s="99">
        <v>0</v>
      </c>
      <c r="F932" s="99">
        <f t="shared" si="468"/>
        <v>284900</v>
      </c>
      <c r="G932" s="99">
        <f t="shared" si="469"/>
        <v>284900</v>
      </c>
      <c r="H932" s="99">
        <v>0</v>
      </c>
      <c r="I932" s="99">
        <v>0</v>
      </c>
      <c r="J932" s="99">
        <v>0</v>
      </c>
      <c r="K932" s="99">
        <v>0</v>
      </c>
      <c r="L932" s="99">
        <v>0</v>
      </c>
      <c r="M932" s="99">
        <v>284900</v>
      </c>
      <c r="N932" s="99">
        <v>0</v>
      </c>
      <c r="O932" s="99">
        <v>0</v>
      </c>
      <c r="P932" s="99">
        <v>0</v>
      </c>
      <c r="Q932" s="99">
        <v>0</v>
      </c>
      <c r="R932" s="99">
        <v>0</v>
      </c>
      <c r="S932" s="99">
        <v>0</v>
      </c>
      <c r="T932" s="99">
        <v>0</v>
      </c>
      <c r="U932" s="99">
        <v>0</v>
      </c>
      <c r="V932" s="99">
        <v>0</v>
      </c>
      <c r="W932" s="100">
        <f t="shared" si="546"/>
        <v>284900</v>
      </c>
      <c r="X932" s="110"/>
      <c r="Y932" s="110"/>
      <c r="Z932" s="110"/>
      <c r="AA932" s="110"/>
      <c r="AB932" s="110"/>
      <c r="AC932" s="110"/>
      <c r="AD932" s="110"/>
      <c r="AE932" s="146"/>
      <c r="AF932" s="146"/>
      <c r="AG932" s="146"/>
      <c r="AH932" s="146"/>
      <c r="AI932" s="146"/>
    </row>
    <row r="933" spans="2:35" s="147" customFormat="1" ht="12" hidden="1" customHeight="1" x14ac:dyDescent="0.2">
      <c r="B933" s="111" t="s">
        <v>1380</v>
      </c>
      <c r="C933" s="109" t="s">
        <v>1078</v>
      </c>
      <c r="D933" s="98"/>
      <c r="E933" s="99">
        <v>0</v>
      </c>
      <c r="F933" s="99">
        <f t="shared" si="468"/>
        <v>15400</v>
      </c>
      <c r="G933" s="99">
        <f t="shared" si="469"/>
        <v>15400</v>
      </c>
      <c r="H933" s="99">
        <v>0</v>
      </c>
      <c r="I933" s="99">
        <v>0</v>
      </c>
      <c r="J933" s="99">
        <v>0</v>
      </c>
      <c r="K933" s="99">
        <v>0</v>
      </c>
      <c r="L933" s="99">
        <v>0</v>
      </c>
      <c r="M933" s="99">
        <v>15400</v>
      </c>
      <c r="N933" s="99">
        <v>0</v>
      </c>
      <c r="O933" s="99">
        <v>0</v>
      </c>
      <c r="P933" s="99">
        <v>0</v>
      </c>
      <c r="Q933" s="99">
        <v>0</v>
      </c>
      <c r="R933" s="99">
        <v>0</v>
      </c>
      <c r="S933" s="99">
        <v>0</v>
      </c>
      <c r="T933" s="99">
        <v>0</v>
      </c>
      <c r="U933" s="99">
        <v>0</v>
      </c>
      <c r="V933" s="99">
        <v>0</v>
      </c>
      <c r="W933" s="100">
        <f t="shared" si="546"/>
        <v>15400</v>
      </c>
      <c r="X933" s="110"/>
      <c r="Y933" s="110"/>
      <c r="Z933" s="110"/>
      <c r="AA933" s="110"/>
      <c r="AB933" s="110"/>
      <c r="AC933" s="110"/>
      <c r="AD933" s="110"/>
      <c r="AE933" s="146"/>
      <c r="AF933" s="146"/>
      <c r="AG933" s="146"/>
      <c r="AH933" s="146"/>
      <c r="AI933" s="146"/>
    </row>
    <row r="934" spans="2:35" s="147" customFormat="1" ht="33.75" hidden="1" x14ac:dyDescent="0.2">
      <c r="B934" s="96" t="s">
        <v>1381</v>
      </c>
      <c r="C934" s="97" t="s">
        <v>1382</v>
      </c>
      <c r="D934" s="98"/>
      <c r="E934" s="99">
        <v>0</v>
      </c>
      <c r="F934" s="99">
        <f t="shared" si="468"/>
        <v>350000</v>
      </c>
      <c r="G934" s="99">
        <f t="shared" si="469"/>
        <v>350000</v>
      </c>
      <c r="H934" s="99">
        <f t="shared" ref="H934:L934" si="547">+H935+H936+H937</f>
        <v>0</v>
      </c>
      <c r="I934" s="99">
        <f t="shared" si="547"/>
        <v>0</v>
      </c>
      <c r="J934" s="99">
        <f t="shared" si="547"/>
        <v>0</v>
      </c>
      <c r="K934" s="99">
        <f t="shared" si="547"/>
        <v>0</v>
      </c>
      <c r="L934" s="99">
        <f t="shared" si="547"/>
        <v>0</v>
      </c>
      <c r="M934" s="99">
        <f>+M935+M936+M937</f>
        <v>350000</v>
      </c>
      <c r="N934" s="99">
        <f t="shared" ref="N934:W934" si="548">+N935+N936+N937</f>
        <v>0</v>
      </c>
      <c r="O934" s="99">
        <f t="shared" si="548"/>
        <v>0</v>
      </c>
      <c r="P934" s="99">
        <f t="shared" si="548"/>
        <v>0</v>
      </c>
      <c r="Q934" s="99">
        <f t="shared" si="548"/>
        <v>0</v>
      </c>
      <c r="R934" s="99">
        <f t="shared" si="548"/>
        <v>0</v>
      </c>
      <c r="S934" s="99">
        <f t="shared" si="548"/>
        <v>0</v>
      </c>
      <c r="T934" s="99">
        <f t="shared" si="548"/>
        <v>0</v>
      </c>
      <c r="U934" s="99">
        <f t="shared" si="548"/>
        <v>0</v>
      </c>
      <c r="V934" s="99">
        <f t="shared" si="548"/>
        <v>0</v>
      </c>
      <c r="W934" s="145">
        <f t="shared" si="548"/>
        <v>350000</v>
      </c>
      <c r="X934" s="110"/>
      <c r="Y934" s="110"/>
      <c r="Z934" s="110"/>
      <c r="AA934" s="110"/>
      <c r="AB934" s="110"/>
      <c r="AC934" s="110"/>
      <c r="AD934" s="110"/>
      <c r="AE934" s="146"/>
      <c r="AF934" s="146"/>
      <c r="AG934" s="146"/>
      <c r="AH934" s="146"/>
      <c r="AI934" s="146"/>
    </row>
    <row r="935" spans="2:35" s="147" customFormat="1" ht="12" hidden="1" customHeight="1" x14ac:dyDescent="0.2">
      <c r="B935" s="111" t="s">
        <v>1383</v>
      </c>
      <c r="C935" s="109" t="s">
        <v>1074</v>
      </c>
      <c r="D935" s="98"/>
      <c r="E935" s="99">
        <v>0</v>
      </c>
      <c r="F935" s="99">
        <f t="shared" si="468"/>
        <v>77000</v>
      </c>
      <c r="G935" s="99">
        <f t="shared" si="469"/>
        <v>77000</v>
      </c>
      <c r="H935" s="99">
        <v>0</v>
      </c>
      <c r="I935" s="99">
        <v>0</v>
      </c>
      <c r="J935" s="99">
        <v>0</v>
      </c>
      <c r="K935" s="99">
        <v>0</v>
      </c>
      <c r="L935" s="99">
        <v>0</v>
      </c>
      <c r="M935" s="99">
        <v>77000</v>
      </c>
      <c r="N935" s="99">
        <v>0</v>
      </c>
      <c r="O935" s="99">
        <v>0</v>
      </c>
      <c r="P935" s="99">
        <v>0</v>
      </c>
      <c r="Q935" s="99">
        <v>0</v>
      </c>
      <c r="R935" s="99">
        <v>0</v>
      </c>
      <c r="S935" s="99">
        <v>0</v>
      </c>
      <c r="T935" s="99">
        <v>0</v>
      </c>
      <c r="U935" s="99">
        <v>0</v>
      </c>
      <c r="V935" s="99">
        <v>0</v>
      </c>
      <c r="W935" s="100">
        <f t="shared" ref="W935:W937" si="549">SUM(H935:V935)</f>
        <v>77000</v>
      </c>
      <c r="X935" s="110"/>
      <c r="Y935" s="110"/>
      <c r="Z935" s="110"/>
      <c r="AA935" s="110"/>
      <c r="AB935" s="110"/>
      <c r="AC935" s="110"/>
      <c r="AD935" s="110"/>
      <c r="AE935" s="146"/>
      <c r="AF935" s="146"/>
      <c r="AG935" s="146"/>
      <c r="AH935" s="146"/>
      <c r="AI935" s="146"/>
    </row>
    <row r="936" spans="2:35" s="147" customFormat="1" ht="12" hidden="1" customHeight="1" x14ac:dyDescent="0.2">
      <c r="B936" s="111" t="s">
        <v>1384</v>
      </c>
      <c r="C936" s="109" t="s">
        <v>1247</v>
      </c>
      <c r="D936" s="98"/>
      <c r="E936" s="99">
        <v>0</v>
      </c>
      <c r="F936" s="99">
        <f t="shared" si="468"/>
        <v>259000</v>
      </c>
      <c r="G936" s="99">
        <f t="shared" si="469"/>
        <v>259000</v>
      </c>
      <c r="H936" s="99">
        <v>0</v>
      </c>
      <c r="I936" s="99">
        <v>0</v>
      </c>
      <c r="J936" s="99">
        <v>0</v>
      </c>
      <c r="K936" s="99">
        <v>0</v>
      </c>
      <c r="L936" s="99">
        <v>0</v>
      </c>
      <c r="M936" s="99">
        <v>259000</v>
      </c>
      <c r="N936" s="99">
        <v>0</v>
      </c>
      <c r="O936" s="99">
        <v>0</v>
      </c>
      <c r="P936" s="99">
        <v>0</v>
      </c>
      <c r="Q936" s="99">
        <v>0</v>
      </c>
      <c r="R936" s="99">
        <v>0</v>
      </c>
      <c r="S936" s="99">
        <v>0</v>
      </c>
      <c r="T936" s="99">
        <v>0</v>
      </c>
      <c r="U936" s="99">
        <v>0</v>
      </c>
      <c r="V936" s="99">
        <v>0</v>
      </c>
      <c r="W936" s="100">
        <f t="shared" si="549"/>
        <v>259000</v>
      </c>
      <c r="X936" s="110"/>
      <c r="Y936" s="110"/>
      <c r="Z936" s="110"/>
      <c r="AA936" s="110"/>
      <c r="AB936" s="110"/>
      <c r="AC936" s="110"/>
      <c r="AD936" s="110"/>
      <c r="AE936" s="146"/>
      <c r="AF936" s="146"/>
      <c r="AG936" s="146"/>
      <c r="AH936" s="146"/>
      <c r="AI936" s="146"/>
    </row>
    <row r="937" spans="2:35" s="147" customFormat="1" ht="12" hidden="1" customHeight="1" x14ac:dyDescent="0.2">
      <c r="B937" s="111" t="s">
        <v>1385</v>
      </c>
      <c r="C937" s="109" t="s">
        <v>1078</v>
      </c>
      <c r="D937" s="98"/>
      <c r="E937" s="99">
        <v>0</v>
      </c>
      <c r="F937" s="99">
        <f t="shared" si="468"/>
        <v>14000</v>
      </c>
      <c r="G937" s="99">
        <f t="shared" si="469"/>
        <v>14000</v>
      </c>
      <c r="H937" s="99">
        <v>0</v>
      </c>
      <c r="I937" s="99">
        <v>0</v>
      </c>
      <c r="J937" s="99">
        <v>0</v>
      </c>
      <c r="K937" s="99">
        <v>0</v>
      </c>
      <c r="L937" s="99">
        <v>0</v>
      </c>
      <c r="M937" s="99">
        <v>14000</v>
      </c>
      <c r="N937" s="99">
        <v>0</v>
      </c>
      <c r="O937" s="99">
        <v>0</v>
      </c>
      <c r="P937" s="99">
        <v>0</v>
      </c>
      <c r="Q937" s="99">
        <v>0</v>
      </c>
      <c r="R937" s="99">
        <v>0</v>
      </c>
      <c r="S937" s="99">
        <v>0</v>
      </c>
      <c r="T937" s="99">
        <v>0</v>
      </c>
      <c r="U937" s="99">
        <v>0</v>
      </c>
      <c r="V937" s="99">
        <v>0</v>
      </c>
      <c r="W937" s="100">
        <f t="shared" si="549"/>
        <v>14000</v>
      </c>
      <c r="X937" s="110"/>
      <c r="Y937" s="110"/>
      <c r="Z937" s="110"/>
      <c r="AA937" s="110"/>
      <c r="AB937" s="110"/>
      <c r="AC937" s="110"/>
      <c r="AD937" s="110"/>
      <c r="AE937" s="146"/>
      <c r="AF937" s="146"/>
      <c r="AG937" s="146"/>
      <c r="AH937" s="146"/>
      <c r="AI937" s="146"/>
    </row>
    <row r="938" spans="2:35" s="147" customFormat="1" ht="33.75" hidden="1" x14ac:dyDescent="0.2">
      <c r="B938" s="96" t="s">
        <v>1386</v>
      </c>
      <c r="C938" s="97" t="s">
        <v>1387</v>
      </c>
      <c r="D938" s="98"/>
      <c r="E938" s="99">
        <v>0</v>
      </c>
      <c r="F938" s="99">
        <f t="shared" si="468"/>
        <v>400000</v>
      </c>
      <c r="G938" s="99">
        <f t="shared" si="469"/>
        <v>400000</v>
      </c>
      <c r="H938" s="99">
        <f t="shared" ref="H938:L938" si="550">+H939+H940+H941</f>
        <v>0</v>
      </c>
      <c r="I938" s="99">
        <f t="shared" si="550"/>
        <v>0</v>
      </c>
      <c r="J938" s="99">
        <f t="shared" si="550"/>
        <v>0</v>
      </c>
      <c r="K938" s="99">
        <f t="shared" si="550"/>
        <v>0</v>
      </c>
      <c r="L938" s="99">
        <f t="shared" si="550"/>
        <v>0</v>
      </c>
      <c r="M938" s="99">
        <f>+M939+M940+M941</f>
        <v>400000</v>
      </c>
      <c r="N938" s="99">
        <f t="shared" ref="N938:W938" si="551">+N939+N940+N941</f>
        <v>0</v>
      </c>
      <c r="O938" s="99">
        <f t="shared" si="551"/>
        <v>0</v>
      </c>
      <c r="P938" s="99">
        <f t="shared" si="551"/>
        <v>0</v>
      </c>
      <c r="Q938" s="99">
        <f t="shared" si="551"/>
        <v>0</v>
      </c>
      <c r="R938" s="99">
        <f t="shared" si="551"/>
        <v>0</v>
      </c>
      <c r="S938" s="99">
        <f t="shared" si="551"/>
        <v>0</v>
      </c>
      <c r="T938" s="99">
        <f t="shared" si="551"/>
        <v>0</v>
      </c>
      <c r="U938" s="99">
        <f t="shared" si="551"/>
        <v>0</v>
      </c>
      <c r="V938" s="99">
        <f t="shared" si="551"/>
        <v>0</v>
      </c>
      <c r="W938" s="145">
        <f t="shared" si="551"/>
        <v>400000</v>
      </c>
      <c r="X938" s="110"/>
      <c r="Y938" s="110"/>
      <c r="Z938" s="110"/>
      <c r="AA938" s="110"/>
      <c r="AB938" s="110"/>
      <c r="AC938" s="110"/>
      <c r="AD938" s="110"/>
      <c r="AE938" s="146"/>
      <c r="AF938" s="146"/>
      <c r="AG938" s="146"/>
      <c r="AH938" s="146"/>
      <c r="AI938" s="146"/>
    </row>
    <row r="939" spans="2:35" s="147" customFormat="1" ht="12" hidden="1" customHeight="1" x14ac:dyDescent="0.2">
      <c r="B939" s="111" t="s">
        <v>1388</v>
      </c>
      <c r="C939" s="109" t="s">
        <v>1074</v>
      </c>
      <c r="D939" s="98"/>
      <c r="E939" s="99">
        <v>0</v>
      </c>
      <c r="F939" s="99">
        <f t="shared" si="468"/>
        <v>88000</v>
      </c>
      <c r="G939" s="99">
        <f t="shared" si="469"/>
        <v>88000</v>
      </c>
      <c r="H939" s="99">
        <v>0</v>
      </c>
      <c r="I939" s="99">
        <v>0</v>
      </c>
      <c r="J939" s="99">
        <v>0</v>
      </c>
      <c r="K939" s="99">
        <v>0</v>
      </c>
      <c r="L939" s="99">
        <v>0</v>
      </c>
      <c r="M939" s="99">
        <v>88000</v>
      </c>
      <c r="N939" s="99">
        <v>0</v>
      </c>
      <c r="O939" s="99">
        <v>0</v>
      </c>
      <c r="P939" s="99">
        <v>0</v>
      </c>
      <c r="Q939" s="99">
        <v>0</v>
      </c>
      <c r="R939" s="99">
        <v>0</v>
      </c>
      <c r="S939" s="99">
        <v>0</v>
      </c>
      <c r="T939" s="99">
        <v>0</v>
      </c>
      <c r="U939" s="99">
        <v>0</v>
      </c>
      <c r="V939" s="99">
        <v>0</v>
      </c>
      <c r="W939" s="100">
        <f t="shared" ref="W939:W941" si="552">SUM(H939:V939)</f>
        <v>88000</v>
      </c>
      <c r="X939" s="110"/>
      <c r="Y939" s="110"/>
      <c r="Z939" s="110"/>
      <c r="AA939" s="110"/>
      <c r="AB939" s="110"/>
      <c r="AC939" s="110"/>
      <c r="AD939" s="110"/>
      <c r="AE939" s="146"/>
      <c r="AF939" s="146"/>
      <c r="AG939" s="146"/>
      <c r="AH939" s="146"/>
      <c r="AI939" s="146"/>
    </row>
    <row r="940" spans="2:35" s="147" customFormat="1" ht="12" hidden="1" customHeight="1" x14ac:dyDescent="0.2">
      <c r="B940" s="111" t="s">
        <v>1389</v>
      </c>
      <c r="C940" s="109" t="s">
        <v>1247</v>
      </c>
      <c r="D940" s="98"/>
      <c r="E940" s="99">
        <v>0</v>
      </c>
      <c r="F940" s="99">
        <f t="shared" si="468"/>
        <v>296000</v>
      </c>
      <c r="G940" s="99">
        <f t="shared" si="469"/>
        <v>296000</v>
      </c>
      <c r="H940" s="99">
        <v>0</v>
      </c>
      <c r="I940" s="99">
        <v>0</v>
      </c>
      <c r="J940" s="99">
        <v>0</v>
      </c>
      <c r="K940" s="99">
        <v>0</v>
      </c>
      <c r="L940" s="99">
        <v>0</v>
      </c>
      <c r="M940" s="99">
        <v>296000</v>
      </c>
      <c r="N940" s="99">
        <v>0</v>
      </c>
      <c r="O940" s="99">
        <v>0</v>
      </c>
      <c r="P940" s="99">
        <v>0</v>
      </c>
      <c r="Q940" s="99">
        <v>0</v>
      </c>
      <c r="R940" s="99">
        <v>0</v>
      </c>
      <c r="S940" s="99">
        <v>0</v>
      </c>
      <c r="T940" s="99">
        <v>0</v>
      </c>
      <c r="U940" s="99">
        <v>0</v>
      </c>
      <c r="V940" s="99">
        <v>0</v>
      </c>
      <c r="W940" s="100">
        <f t="shared" si="552"/>
        <v>296000</v>
      </c>
      <c r="X940" s="110"/>
      <c r="Y940" s="110"/>
      <c r="Z940" s="110"/>
      <c r="AA940" s="110"/>
      <c r="AB940" s="110"/>
      <c r="AC940" s="110"/>
      <c r="AD940" s="110"/>
      <c r="AE940" s="146"/>
      <c r="AF940" s="146"/>
      <c r="AG940" s="146"/>
      <c r="AH940" s="146"/>
      <c r="AI940" s="146"/>
    </row>
    <row r="941" spans="2:35" s="147" customFormat="1" ht="12" hidden="1" customHeight="1" x14ac:dyDescent="0.2">
      <c r="B941" s="111" t="s">
        <v>1390</v>
      </c>
      <c r="C941" s="109" t="s">
        <v>1078</v>
      </c>
      <c r="D941" s="98"/>
      <c r="E941" s="99">
        <v>0</v>
      </c>
      <c r="F941" s="99">
        <f t="shared" si="468"/>
        <v>16000</v>
      </c>
      <c r="G941" s="99">
        <f t="shared" si="469"/>
        <v>16000</v>
      </c>
      <c r="H941" s="99">
        <v>0</v>
      </c>
      <c r="I941" s="99">
        <v>0</v>
      </c>
      <c r="J941" s="99">
        <v>0</v>
      </c>
      <c r="K941" s="99">
        <v>0</v>
      </c>
      <c r="L941" s="99">
        <v>0</v>
      </c>
      <c r="M941" s="99">
        <v>16000</v>
      </c>
      <c r="N941" s="99">
        <v>0</v>
      </c>
      <c r="O941" s="99">
        <v>0</v>
      </c>
      <c r="P941" s="99">
        <v>0</v>
      </c>
      <c r="Q941" s="99">
        <v>0</v>
      </c>
      <c r="R941" s="99">
        <v>0</v>
      </c>
      <c r="S941" s="99">
        <v>0</v>
      </c>
      <c r="T941" s="99">
        <v>0</v>
      </c>
      <c r="U941" s="99">
        <v>0</v>
      </c>
      <c r="V941" s="99">
        <v>0</v>
      </c>
      <c r="W941" s="100">
        <f t="shared" si="552"/>
        <v>16000</v>
      </c>
      <c r="X941" s="110"/>
      <c r="Y941" s="110"/>
      <c r="Z941" s="110"/>
      <c r="AA941" s="110"/>
      <c r="AB941" s="110"/>
      <c r="AC941" s="110"/>
      <c r="AD941" s="110"/>
      <c r="AE941" s="146"/>
      <c r="AF941" s="146"/>
      <c r="AG941" s="146"/>
      <c r="AH941" s="146"/>
      <c r="AI941" s="146"/>
    </row>
    <row r="942" spans="2:35" s="147" customFormat="1" ht="33.75" hidden="1" x14ac:dyDescent="0.2">
      <c r="B942" s="96" t="s">
        <v>1391</v>
      </c>
      <c r="C942" s="97" t="s">
        <v>1392</v>
      </c>
      <c r="D942" s="98"/>
      <c r="E942" s="99">
        <v>0</v>
      </c>
      <c r="F942" s="99">
        <f t="shared" si="468"/>
        <v>50000</v>
      </c>
      <c r="G942" s="99">
        <f t="shared" si="469"/>
        <v>50000</v>
      </c>
      <c r="H942" s="99">
        <f t="shared" ref="H942:L942" si="553">+H943+H944+H945</f>
        <v>0</v>
      </c>
      <c r="I942" s="99">
        <f t="shared" si="553"/>
        <v>0</v>
      </c>
      <c r="J942" s="99">
        <f t="shared" si="553"/>
        <v>0</v>
      </c>
      <c r="K942" s="99">
        <f t="shared" si="553"/>
        <v>0</v>
      </c>
      <c r="L942" s="99">
        <f t="shared" si="553"/>
        <v>0</v>
      </c>
      <c r="M942" s="99">
        <f>+M943+M944+M945</f>
        <v>50000</v>
      </c>
      <c r="N942" s="99">
        <f t="shared" ref="N942:W942" si="554">+N943+N944+N945</f>
        <v>0</v>
      </c>
      <c r="O942" s="99">
        <f t="shared" si="554"/>
        <v>0</v>
      </c>
      <c r="P942" s="99">
        <f t="shared" si="554"/>
        <v>0</v>
      </c>
      <c r="Q942" s="99">
        <f t="shared" si="554"/>
        <v>0</v>
      </c>
      <c r="R942" s="99">
        <f t="shared" si="554"/>
        <v>0</v>
      </c>
      <c r="S942" s="99">
        <f t="shared" si="554"/>
        <v>0</v>
      </c>
      <c r="T942" s="99">
        <f t="shared" si="554"/>
        <v>0</v>
      </c>
      <c r="U942" s="99">
        <f t="shared" si="554"/>
        <v>0</v>
      </c>
      <c r="V942" s="99">
        <f t="shared" si="554"/>
        <v>0</v>
      </c>
      <c r="W942" s="145">
        <f t="shared" si="554"/>
        <v>50000</v>
      </c>
      <c r="X942" s="110"/>
      <c r="Y942" s="110"/>
      <c r="Z942" s="110"/>
      <c r="AA942" s="110"/>
      <c r="AB942" s="110"/>
      <c r="AC942" s="110"/>
      <c r="AD942" s="110"/>
      <c r="AE942" s="146"/>
      <c r="AF942" s="146"/>
      <c r="AG942" s="146"/>
      <c r="AH942" s="146"/>
      <c r="AI942" s="146"/>
    </row>
    <row r="943" spans="2:35" s="147" customFormat="1" ht="12" hidden="1" customHeight="1" x14ac:dyDescent="0.2">
      <c r="B943" s="111" t="s">
        <v>1393</v>
      </c>
      <c r="C943" s="109" t="s">
        <v>1074</v>
      </c>
      <c r="D943" s="98"/>
      <c r="E943" s="99">
        <v>0</v>
      </c>
      <c r="F943" s="99">
        <f t="shared" si="468"/>
        <v>11000</v>
      </c>
      <c r="G943" s="99">
        <f t="shared" si="469"/>
        <v>11000</v>
      </c>
      <c r="H943" s="99">
        <v>0</v>
      </c>
      <c r="I943" s="99">
        <v>0</v>
      </c>
      <c r="J943" s="99">
        <v>0</v>
      </c>
      <c r="K943" s="99">
        <v>0</v>
      </c>
      <c r="L943" s="99">
        <v>0</v>
      </c>
      <c r="M943" s="99">
        <v>11000</v>
      </c>
      <c r="N943" s="99">
        <v>0</v>
      </c>
      <c r="O943" s="99">
        <v>0</v>
      </c>
      <c r="P943" s="99">
        <v>0</v>
      </c>
      <c r="Q943" s="99">
        <v>0</v>
      </c>
      <c r="R943" s="99">
        <v>0</v>
      </c>
      <c r="S943" s="99">
        <v>0</v>
      </c>
      <c r="T943" s="99">
        <v>0</v>
      </c>
      <c r="U943" s="99">
        <v>0</v>
      </c>
      <c r="V943" s="99">
        <v>0</v>
      </c>
      <c r="W943" s="100">
        <f t="shared" ref="W943:W945" si="555">SUM(H943:V943)</f>
        <v>11000</v>
      </c>
      <c r="X943" s="110"/>
      <c r="Y943" s="110"/>
      <c r="Z943" s="110"/>
      <c r="AA943" s="110"/>
      <c r="AB943" s="110"/>
      <c r="AC943" s="110"/>
      <c r="AD943" s="110"/>
      <c r="AE943" s="146"/>
      <c r="AF943" s="146"/>
      <c r="AG943" s="146"/>
      <c r="AH943" s="146"/>
      <c r="AI943" s="146"/>
    </row>
    <row r="944" spans="2:35" s="147" customFormat="1" ht="12" hidden="1" customHeight="1" x14ac:dyDescent="0.2">
      <c r="B944" s="111" t="s">
        <v>1394</v>
      </c>
      <c r="C944" s="109" t="s">
        <v>1247</v>
      </c>
      <c r="D944" s="98"/>
      <c r="E944" s="99">
        <v>0</v>
      </c>
      <c r="F944" s="99">
        <f t="shared" si="468"/>
        <v>37000</v>
      </c>
      <c r="G944" s="99">
        <f t="shared" si="469"/>
        <v>37000</v>
      </c>
      <c r="H944" s="99">
        <v>0</v>
      </c>
      <c r="I944" s="99">
        <v>0</v>
      </c>
      <c r="J944" s="99">
        <v>0</v>
      </c>
      <c r="K944" s="99">
        <v>0</v>
      </c>
      <c r="L944" s="99">
        <v>0</v>
      </c>
      <c r="M944" s="99">
        <v>37000</v>
      </c>
      <c r="N944" s="99">
        <v>0</v>
      </c>
      <c r="O944" s="99">
        <v>0</v>
      </c>
      <c r="P944" s="99">
        <v>0</v>
      </c>
      <c r="Q944" s="99">
        <v>0</v>
      </c>
      <c r="R944" s="99">
        <v>0</v>
      </c>
      <c r="S944" s="99">
        <v>0</v>
      </c>
      <c r="T944" s="99">
        <v>0</v>
      </c>
      <c r="U944" s="99">
        <v>0</v>
      </c>
      <c r="V944" s="99">
        <v>0</v>
      </c>
      <c r="W944" s="100">
        <f t="shared" si="555"/>
        <v>37000</v>
      </c>
      <c r="X944" s="110"/>
      <c r="Y944" s="110"/>
      <c r="Z944" s="110"/>
      <c r="AA944" s="110"/>
      <c r="AB944" s="110"/>
      <c r="AC944" s="110"/>
      <c r="AD944" s="110"/>
      <c r="AE944" s="146"/>
      <c r="AF944" s="146"/>
      <c r="AG944" s="146"/>
      <c r="AH944" s="146"/>
      <c r="AI944" s="146"/>
    </row>
    <row r="945" spans="2:35" s="147" customFormat="1" ht="12" hidden="1" customHeight="1" x14ac:dyDescent="0.2">
      <c r="B945" s="111" t="s">
        <v>1395</v>
      </c>
      <c r="C945" s="109" t="s">
        <v>1078</v>
      </c>
      <c r="D945" s="98"/>
      <c r="E945" s="99">
        <v>0</v>
      </c>
      <c r="F945" s="99">
        <f t="shared" si="468"/>
        <v>2000</v>
      </c>
      <c r="G945" s="99">
        <f t="shared" si="469"/>
        <v>2000</v>
      </c>
      <c r="H945" s="99">
        <v>0</v>
      </c>
      <c r="I945" s="99">
        <v>0</v>
      </c>
      <c r="J945" s="99">
        <v>0</v>
      </c>
      <c r="K945" s="99">
        <v>0</v>
      </c>
      <c r="L945" s="99">
        <v>0</v>
      </c>
      <c r="M945" s="99">
        <v>2000</v>
      </c>
      <c r="N945" s="99">
        <v>0</v>
      </c>
      <c r="O945" s="99">
        <v>0</v>
      </c>
      <c r="P945" s="99">
        <v>0</v>
      </c>
      <c r="Q945" s="99">
        <v>0</v>
      </c>
      <c r="R945" s="99">
        <v>0</v>
      </c>
      <c r="S945" s="99">
        <v>0</v>
      </c>
      <c r="T945" s="99">
        <v>0</v>
      </c>
      <c r="U945" s="99">
        <v>0</v>
      </c>
      <c r="V945" s="99">
        <v>0</v>
      </c>
      <c r="W945" s="100">
        <f t="shared" si="555"/>
        <v>2000</v>
      </c>
      <c r="X945" s="110"/>
      <c r="Y945" s="110"/>
      <c r="Z945" s="110"/>
      <c r="AA945" s="110"/>
      <c r="AB945" s="110"/>
      <c r="AC945" s="110"/>
      <c r="AD945" s="110"/>
      <c r="AE945" s="146"/>
      <c r="AF945" s="146"/>
      <c r="AG945" s="146"/>
      <c r="AH945" s="146"/>
      <c r="AI945" s="146"/>
    </row>
    <row r="946" spans="2:35" s="147" customFormat="1" ht="33.75" hidden="1" x14ac:dyDescent="0.2">
      <c r="B946" s="96" t="s">
        <v>1396</v>
      </c>
      <c r="C946" s="97" t="s">
        <v>1397</v>
      </c>
      <c r="D946" s="98"/>
      <c r="E946" s="99">
        <v>0</v>
      </c>
      <c r="F946" s="99">
        <f t="shared" si="468"/>
        <v>380000</v>
      </c>
      <c r="G946" s="99">
        <f t="shared" si="469"/>
        <v>380000</v>
      </c>
      <c r="H946" s="99">
        <f t="shared" ref="H946:L946" si="556">+H947+H948+H949</f>
        <v>0</v>
      </c>
      <c r="I946" s="99">
        <f t="shared" si="556"/>
        <v>0</v>
      </c>
      <c r="J946" s="99">
        <f t="shared" si="556"/>
        <v>0</v>
      </c>
      <c r="K946" s="99">
        <f t="shared" si="556"/>
        <v>0</v>
      </c>
      <c r="L946" s="99">
        <f t="shared" si="556"/>
        <v>0</v>
      </c>
      <c r="M946" s="99">
        <f>+M947+M948+M949</f>
        <v>380000</v>
      </c>
      <c r="N946" s="99">
        <f t="shared" ref="N946:W946" si="557">+N947+N948+N949</f>
        <v>0</v>
      </c>
      <c r="O946" s="99">
        <f t="shared" si="557"/>
        <v>0</v>
      </c>
      <c r="P946" s="99">
        <f t="shared" si="557"/>
        <v>0</v>
      </c>
      <c r="Q946" s="99">
        <f t="shared" si="557"/>
        <v>0</v>
      </c>
      <c r="R946" s="99">
        <f t="shared" si="557"/>
        <v>0</v>
      </c>
      <c r="S946" s="99">
        <f t="shared" si="557"/>
        <v>0</v>
      </c>
      <c r="T946" s="99">
        <f t="shared" si="557"/>
        <v>0</v>
      </c>
      <c r="U946" s="99">
        <f t="shared" si="557"/>
        <v>0</v>
      </c>
      <c r="V946" s="99">
        <f t="shared" si="557"/>
        <v>0</v>
      </c>
      <c r="W946" s="145">
        <f t="shared" si="557"/>
        <v>380000</v>
      </c>
      <c r="X946" s="110"/>
      <c r="Y946" s="110"/>
      <c r="Z946" s="110"/>
      <c r="AA946" s="110"/>
      <c r="AB946" s="110"/>
      <c r="AC946" s="110"/>
      <c r="AD946" s="110"/>
      <c r="AE946" s="146"/>
      <c r="AF946" s="146"/>
      <c r="AG946" s="146"/>
      <c r="AH946" s="146"/>
      <c r="AI946" s="146"/>
    </row>
    <row r="947" spans="2:35" s="147" customFormat="1" ht="12" hidden="1" customHeight="1" x14ac:dyDescent="0.2">
      <c r="B947" s="111" t="s">
        <v>1398</v>
      </c>
      <c r="C947" s="109" t="s">
        <v>1074</v>
      </c>
      <c r="D947" s="98"/>
      <c r="E947" s="99">
        <v>0</v>
      </c>
      <c r="F947" s="99">
        <f t="shared" si="468"/>
        <v>83600</v>
      </c>
      <c r="G947" s="99">
        <f t="shared" si="469"/>
        <v>83600</v>
      </c>
      <c r="H947" s="99">
        <v>0</v>
      </c>
      <c r="I947" s="99">
        <v>0</v>
      </c>
      <c r="J947" s="99">
        <v>0</v>
      </c>
      <c r="K947" s="99">
        <v>0</v>
      </c>
      <c r="L947" s="99">
        <v>0</v>
      </c>
      <c r="M947" s="99">
        <v>83600</v>
      </c>
      <c r="N947" s="99">
        <v>0</v>
      </c>
      <c r="O947" s="99">
        <v>0</v>
      </c>
      <c r="P947" s="99">
        <v>0</v>
      </c>
      <c r="Q947" s="99">
        <v>0</v>
      </c>
      <c r="R947" s="99">
        <v>0</v>
      </c>
      <c r="S947" s="99">
        <v>0</v>
      </c>
      <c r="T947" s="99">
        <v>0</v>
      </c>
      <c r="U947" s="99">
        <v>0</v>
      </c>
      <c r="V947" s="99">
        <v>0</v>
      </c>
      <c r="W947" s="100">
        <f t="shared" ref="W947:W949" si="558">SUM(H947:V947)</f>
        <v>83600</v>
      </c>
      <c r="X947" s="110"/>
      <c r="Y947" s="110"/>
      <c r="Z947" s="110"/>
      <c r="AA947" s="110"/>
      <c r="AB947" s="110"/>
      <c r="AC947" s="110"/>
      <c r="AD947" s="110"/>
      <c r="AE947" s="146"/>
      <c r="AF947" s="146"/>
      <c r="AG947" s="146"/>
      <c r="AH947" s="146"/>
      <c r="AI947" s="146"/>
    </row>
    <row r="948" spans="2:35" s="147" customFormat="1" ht="12" hidden="1" customHeight="1" x14ac:dyDescent="0.2">
      <c r="B948" s="111" t="s">
        <v>1399</v>
      </c>
      <c r="C948" s="109" t="s">
        <v>1247</v>
      </c>
      <c r="D948" s="98"/>
      <c r="E948" s="99">
        <v>0</v>
      </c>
      <c r="F948" s="99">
        <f t="shared" si="468"/>
        <v>281200</v>
      </c>
      <c r="G948" s="99">
        <f t="shared" si="469"/>
        <v>281200</v>
      </c>
      <c r="H948" s="99">
        <v>0</v>
      </c>
      <c r="I948" s="99">
        <v>0</v>
      </c>
      <c r="J948" s="99">
        <v>0</v>
      </c>
      <c r="K948" s="99">
        <v>0</v>
      </c>
      <c r="L948" s="99">
        <v>0</v>
      </c>
      <c r="M948" s="99">
        <v>281200</v>
      </c>
      <c r="N948" s="99">
        <v>0</v>
      </c>
      <c r="O948" s="99">
        <v>0</v>
      </c>
      <c r="P948" s="99">
        <v>0</v>
      </c>
      <c r="Q948" s="99">
        <v>0</v>
      </c>
      <c r="R948" s="99">
        <v>0</v>
      </c>
      <c r="S948" s="99">
        <v>0</v>
      </c>
      <c r="T948" s="99">
        <v>0</v>
      </c>
      <c r="U948" s="99">
        <v>0</v>
      </c>
      <c r="V948" s="99">
        <v>0</v>
      </c>
      <c r="W948" s="100">
        <f t="shared" si="558"/>
        <v>281200</v>
      </c>
      <c r="X948" s="110"/>
      <c r="Y948" s="110"/>
      <c r="Z948" s="110"/>
      <c r="AA948" s="110"/>
      <c r="AB948" s="110"/>
      <c r="AC948" s="110"/>
      <c r="AD948" s="110"/>
      <c r="AE948" s="146"/>
      <c r="AF948" s="146"/>
      <c r="AG948" s="146"/>
      <c r="AH948" s="146"/>
      <c r="AI948" s="146"/>
    </row>
    <row r="949" spans="2:35" s="147" customFormat="1" ht="12" hidden="1" customHeight="1" x14ac:dyDescent="0.2">
      <c r="B949" s="111" t="s">
        <v>1400</v>
      </c>
      <c r="C949" s="109" t="s">
        <v>1078</v>
      </c>
      <c r="D949" s="98"/>
      <c r="E949" s="99">
        <v>0</v>
      </c>
      <c r="F949" s="99">
        <f t="shared" si="468"/>
        <v>15200</v>
      </c>
      <c r="G949" s="99">
        <f t="shared" si="469"/>
        <v>15200</v>
      </c>
      <c r="H949" s="99">
        <v>0</v>
      </c>
      <c r="I949" s="99">
        <v>0</v>
      </c>
      <c r="J949" s="99">
        <v>0</v>
      </c>
      <c r="K949" s="99">
        <v>0</v>
      </c>
      <c r="L949" s="99">
        <v>0</v>
      </c>
      <c r="M949" s="99">
        <v>15200</v>
      </c>
      <c r="N949" s="99">
        <v>0</v>
      </c>
      <c r="O949" s="99">
        <v>0</v>
      </c>
      <c r="P949" s="99">
        <v>0</v>
      </c>
      <c r="Q949" s="99">
        <v>0</v>
      </c>
      <c r="R949" s="99">
        <v>0</v>
      </c>
      <c r="S949" s="99">
        <v>0</v>
      </c>
      <c r="T949" s="99">
        <v>0</v>
      </c>
      <c r="U949" s="99">
        <v>0</v>
      </c>
      <c r="V949" s="99">
        <v>0</v>
      </c>
      <c r="W949" s="100">
        <f t="shared" si="558"/>
        <v>15200</v>
      </c>
      <c r="X949" s="110"/>
      <c r="Y949" s="110"/>
      <c r="Z949" s="110"/>
      <c r="AA949" s="110"/>
      <c r="AB949" s="110"/>
      <c r="AC949" s="110"/>
      <c r="AD949" s="110"/>
      <c r="AE949" s="146"/>
      <c r="AF949" s="146"/>
      <c r="AG949" s="146"/>
      <c r="AH949" s="146"/>
      <c r="AI949" s="146"/>
    </row>
    <row r="950" spans="2:35" s="147" customFormat="1" ht="33.75" hidden="1" x14ac:dyDescent="0.2">
      <c r="B950" s="96" t="s">
        <v>1401</v>
      </c>
      <c r="C950" s="97" t="s">
        <v>1402</v>
      </c>
      <c r="D950" s="98"/>
      <c r="E950" s="99">
        <v>0</v>
      </c>
      <c r="F950" s="99">
        <f t="shared" si="468"/>
        <v>220000</v>
      </c>
      <c r="G950" s="99">
        <f t="shared" si="469"/>
        <v>220000</v>
      </c>
      <c r="H950" s="99">
        <f t="shared" ref="H950:L950" si="559">+H951+H952+H953</f>
        <v>0</v>
      </c>
      <c r="I950" s="99">
        <f t="shared" si="559"/>
        <v>0</v>
      </c>
      <c r="J950" s="99">
        <f t="shared" si="559"/>
        <v>0</v>
      </c>
      <c r="K950" s="99">
        <f t="shared" si="559"/>
        <v>0</v>
      </c>
      <c r="L950" s="99">
        <f t="shared" si="559"/>
        <v>0</v>
      </c>
      <c r="M950" s="99">
        <f>+M951+M952+M953</f>
        <v>220000</v>
      </c>
      <c r="N950" s="99">
        <f t="shared" ref="N950:W950" si="560">+N951+N952+N953</f>
        <v>0</v>
      </c>
      <c r="O950" s="99">
        <f t="shared" si="560"/>
        <v>0</v>
      </c>
      <c r="P950" s="99">
        <f t="shared" si="560"/>
        <v>0</v>
      </c>
      <c r="Q950" s="99">
        <f t="shared" si="560"/>
        <v>0</v>
      </c>
      <c r="R950" s="99">
        <f t="shared" si="560"/>
        <v>0</v>
      </c>
      <c r="S950" s="99">
        <f t="shared" si="560"/>
        <v>0</v>
      </c>
      <c r="T950" s="99">
        <f t="shared" si="560"/>
        <v>0</v>
      </c>
      <c r="U950" s="99">
        <f t="shared" si="560"/>
        <v>0</v>
      </c>
      <c r="V950" s="99">
        <f t="shared" si="560"/>
        <v>0</v>
      </c>
      <c r="W950" s="145">
        <f t="shared" si="560"/>
        <v>220000</v>
      </c>
      <c r="X950" s="110"/>
      <c r="Y950" s="110"/>
      <c r="Z950" s="110"/>
      <c r="AA950" s="110"/>
      <c r="AB950" s="110"/>
      <c r="AC950" s="110"/>
      <c r="AD950" s="110"/>
      <c r="AE950" s="146"/>
      <c r="AF950" s="146"/>
      <c r="AG950" s="146"/>
      <c r="AH950" s="146"/>
      <c r="AI950" s="146"/>
    </row>
    <row r="951" spans="2:35" s="147" customFormat="1" ht="12" hidden="1" customHeight="1" x14ac:dyDescent="0.2">
      <c r="B951" s="111" t="s">
        <v>1403</v>
      </c>
      <c r="C951" s="109" t="s">
        <v>1074</v>
      </c>
      <c r="D951" s="98"/>
      <c r="E951" s="99">
        <v>0</v>
      </c>
      <c r="F951" s="99">
        <f t="shared" si="468"/>
        <v>48400</v>
      </c>
      <c r="G951" s="99">
        <f t="shared" si="469"/>
        <v>48400</v>
      </c>
      <c r="H951" s="99">
        <v>0</v>
      </c>
      <c r="I951" s="99">
        <v>0</v>
      </c>
      <c r="J951" s="99">
        <v>0</v>
      </c>
      <c r="K951" s="99">
        <v>0</v>
      </c>
      <c r="L951" s="99">
        <v>0</v>
      </c>
      <c r="M951" s="99">
        <v>48400</v>
      </c>
      <c r="N951" s="99">
        <v>0</v>
      </c>
      <c r="O951" s="99">
        <v>0</v>
      </c>
      <c r="P951" s="99">
        <v>0</v>
      </c>
      <c r="Q951" s="99">
        <v>0</v>
      </c>
      <c r="R951" s="99">
        <v>0</v>
      </c>
      <c r="S951" s="99">
        <v>0</v>
      </c>
      <c r="T951" s="99">
        <v>0</v>
      </c>
      <c r="U951" s="99">
        <v>0</v>
      </c>
      <c r="V951" s="99">
        <v>0</v>
      </c>
      <c r="W951" s="100">
        <f t="shared" ref="W951:W953" si="561">SUM(H951:V951)</f>
        <v>48400</v>
      </c>
      <c r="X951" s="110"/>
      <c r="Y951" s="110"/>
      <c r="Z951" s="110"/>
      <c r="AA951" s="110"/>
      <c r="AB951" s="110"/>
      <c r="AC951" s="110"/>
      <c r="AD951" s="110"/>
      <c r="AE951" s="146"/>
      <c r="AF951" s="146"/>
      <c r="AG951" s="146"/>
      <c r="AH951" s="146"/>
      <c r="AI951" s="146"/>
    </row>
    <row r="952" spans="2:35" s="147" customFormat="1" ht="12" hidden="1" customHeight="1" x14ac:dyDescent="0.2">
      <c r="B952" s="111" t="s">
        <v>1404</v>
      </c>
      <c r="C952" s="109" t="s">
        <v>1247</v>
      </c>
      <c r="D952" s="98"/>
      <c r="E952" s="99">
        <v>0</v>
      </c>
      <c r="F952" s="99">
        <f t="shared" si="468"/>
        <v>162800</v>
      </c>
      <c r="G952" s="99">
        <f t="shared" si="469"/>
        <v>162800</v>
      </c>
      <c r="H952" s="99">
        <v>0</v>
      </c>
      <c r="I952" s="99">
        <v>0</v>
      </c>
      <c r="J952" s="99">
        <v>0</v>
      </c>
      <c r="K952" s="99">
        <v>0</v>
      </c>
      <c r="L952" s="99">
        <v>0</v>
      </c>
      <c r="M952" s="99">
        <v>162800</v>
      </c>
      <c r="N952" s="99">
        <v>0</v>
      </c>
      <c r="O952" s="99">
        <v>0</v>
      </c>
      <c r="P952" s="99">
        <v>0</v>
      </c>
      <c r="Q952" s="99">
        <v>0</v>
      </c>
      <c r="R952" s="99">
        <v>0</v>
      </c>
      <c r="S952" s="99">
        <v>0</v>
      </c>
      <c r="T952" s="99">
        <v>0</v>
      </c>
      <c r="U952" s="99">
        <v>0</v>
      </c>
      <c r="V952" s="99">
        <v>0</v>
      </c>
      <c r="W952" s="100">
        <f t="shared" si="561"/>
        <v>162800</v>
      </c>
      <c r="X952" s="110"/>
      <c r="Y952" s="110"/>
      <c r="Z952" s="110"/>
      <c r="AA952" s="110"/>
      <c r="AB952" s="110"/>
      <c r="AC952" s="110"/>
      <c r="AD952" s="110"/>
      <c r="AE952" s="146"/>
      <c r="AF952" s="146"/>
      <c r="AG952" s="146"/>
      <c r="AH952" s="146"/>
      <c r="AI952" s="146"/>
    </row>
    <row r="953" spans="2:35" s="147" customFormat="1" ht="12" hidden="1" customHeight="1" x14ac:dyDescent="0.2">
      <c r="B953" s="111" t="s">
        <v>1405</v>
      </c>
      <c r="C953" s="109" t="s">
        <v>1078</v>
      </c>
      <c r="D953" s="98"/>
      <c r="E953" s="99">
        <v>0</v>
      </c>
      <c r="F953" s="99">
        <f t="shared" si="468"/>
        <v>8800</v>
      </c>
      <c r="G953" s="99">
        <f t="shared" si="469"/>
        <v>8800</v>
      </c>
      <c r="H953" s="99">
        <v>0</v>
      </c>
      <c r="I953" s="99">
        <v>0</v>
      </c>
      <c r="J953" s="99">
        <v>0</v>
      </c>
      <c r="K953" s="99">
        <v>0</v>
      </c>
      <c r="L953" s="99">
        <v>0</v>
      </c>
      <c r="M953" s="99">
        <v>8800</v>
      </c>
      <c r="N953" s="99">
        <v>0</v>
      </c>
      <c r="O953" s="99">
        <v>0</v>
      </c>
      <c r="P953" s="99">
        <v>0</v>
      </c>
      <c r="Q953" s="99">
        <v>0</v>
      </c>
      <c r="R953" s="99">
        <v>0</v>
      </c>
      <c r="S953" s="99">
        <v>0</v>
      </c>
      <c r="T953" s="99">
        <v>0</v>
      </c>
      <c r="U953" s="99">
        <v>0</v>
      </c>
      <c r="V953" s="99">
        <v>0</v>
      </c>
      <c r="W953" s="100">
        <f t="shared" si="561"/>
        <v>8800</v>
      </c>
      <c r="X953" s="110"/>
      <c r="Y953" s="110"/>
      <c r="Z953" s="110"/>
      <c r="AA953" s="110"/>
      <c r="AB953" s="110"/>
      <c r="AC953" s="110"/>
      <c r="AD953" s="110"/>
      <c r="AE953" s="146"/>
      <c r="AF953" s="146"/>
      <c r="AG953" s="146"/>
      <c r="AH953" s="146"/>
      <c r="AI953" s="146"/>
    </row>
    <row r="954" spans="2:35" s="147" customFormat="1" ht="33.75" hidden="1" x14ac:dyDescent="0.2">
      <c r="B954" s="96" t="s">
        <v>1406</v>
      </c>
      <c r="C954" s="97" t="s">
        <v>1407</v>
      </c>
      <c r="D954" s="98"/>
      <c r="E954" s="99">
        <v>0</v>
      </c>
      <c r="F954" s="99">
        <f t="shared" ref="F954:F993" si="562">+G954-E954</f>
        <v>850000</v>
      </c>
      <c r="G954" s="99">
        <f t="shared" ref="G954:G993" si="563">+W954</f>
        <v>850000</v>
      </c>
      <c r="H954" s="99">
        <f t="shared" ref="H954:L954" si="564">+H955+H956+H957</f>
        <v>0</v>
      </c>
      <c r="I954" s="99">
        <f t="shared" si="564"/>
        <v>0</v>
      </c>
      <c r="J954" s="99">
        <f t="shared" si="564"/>
        <v>0</v>
      </c>
      <c r="K954" s="99">
        <f t="shared" si="564"/>
        <v>0</v>
      </c>
      <c r="L954" s="99">
        <f t="shared" si="564"/>
        <v>0</v>
      </c>
      <c r="M954" s="99">
        <f>+M955+M956+M957</f>
        <v>850000</v>
      </c>
      <c r="N954" s="99">
        <f t="shared" ref="N954:W954" si="565">+N955+N956+N957</f>
        <v>0</v>
      </c>
      <c r="O954" s="99">
        <f t="shared" si="565"/>
        <v>0</v>
      </c>
      <c r="P954" s="99">
        <f t="shared" si="565"/>
        <v>0</v>
      </c>
      <c r="Q954" s="99">
        <f t="shared" si="565"/>
        <v>0</v>
      </c>
      <c r="R954" s="99">
        <f t="shared" si="565"/>
        <v>0</v>
      </c>
      <c r="S954" s="99">
        <f t="shared" si="565"/>
        <v>0</v>
      </c>
      <c r="T954" s="99">
        <f t="shared" si="565"/>
        <v>0</v>
      </c>
      <c r="U954" s="99">
        <f t="shared" si="565"/>
        <v>0</v>
      </c>
      <c r="V954" s="99">
        <f t="shared" si="565"/>
        <v>0</v>
      </c>
      <c r="W954" s="145">
        <f t="shared" si="565"/>
        <v>850000</v>
      </c>
      <c r="X954" s="110"/>
      <c r="Y954" s="110"/>
      <c r="Z954" s="110"/>
      <c r="AA954" s="110"/>
      <c r="AB954" s="110"/>
      <c r="AC954" s="110"/>
      <c r="AD954" s="110"/>
      <c r="AE954" s="146"/>
      <c r="AF954" s="146"/>
      <c r="AG954" s="146"/>
      <c r="AH954" s="146"/>
      <c r="AI954" s="146"/>
    </row>
    <row r="955" spans="2:35" s="147" customFormat="1" ht="12" hidden="1" customHeight="1" x14ac:dyDescent="0.2">
      <c r="B955" s="111" t="s">
        <v>1408</v>
      </c>
      <c r="C955" s="109" t="s">
        <v>1074</v>
      </c>
      <c r="D955" s="98"/>
      <c r="E955" s="99">
        <v>0</v>
      </c>
      <c r="F955" s="99">
        <f t="shared" si="562"/>
        <v>187000</v>
      </c>
      <c r="G955" s="99">
        <f t="shared" si="563"/>
        <v>187000</v>
      </c>
      <c r="H955" s="99">
        <v>0</v>
      </c>
      <c r="I955" s="99">
        <v>0</v>
      </c>
      <c r="J955" s="99">
        <v>0</v>
      </c>
      <c r="K955" s="99">
        <v>0</v>
      </c>
      <c r="L955" s="99">
        <v>0</v>
      </c>
      <c r="M955" s="99">
        <v>187000</v>
      </c>
      <c r="N955" s="99">
        <v>0</v>
      </c>
      <c r="O955" s="99">
        <v>0</v>
      </c>
      <c r="P955" s="99">
        <v>0</v>
      </c>
      <c r="Q955" s="99">
        <v>0</v>
      </c>
      <c r="R955" s="99">
        <v>0</v>
      </c>
      <c r="S955" s="99">
        <v>0</v>
      </c>
      <c r="T955" s="99">
        <v>0</v>
      </c>
      <c r="U955" s="99">
        <v>0</v>
      </c>
      <c r="V955" s="99">
        <v>0</v>
      </c>
      <c r="W955" s="100">
        <f t="shared" ref="W955:W957" si="566">SUM(H955:V955)</f>
        <v>187000</v>
      </c>
      <c r="X955" s="110"/>
      <c r="Y955" s="110"/>
      <c r="Z955" s="110"/>
      <c r="AA955" s="110"/>
      <c r="AB955" s="110"/>
      <c r="AC955" s="110"/>
      <c r="AD955" s="110"/>
      <c r="AE955" s="146"/>
      <c r="AF955" s="146"/>
      <c r="AG955" s="146"/>
      <c r="AH955" s="146"/>
      <c r="AI955" s="146"/>
    </row>
    <row r="956" spans="2:35" s="147" customFormat="1" ht="12" hidden="1" customHeight="1" x14ac:dyDescent="0.2">
      <c r="B956" s="111" t="s">
        <v>1409</v>
      </c>
      <c r="C956" s="109" t="s">
        <v>1247</v>
      </c>
      <c r="D956" s="98"/>
      <c r="E956" s="99">
        <v>0</v>
      </c>
      <c r="F956" s="99">
        <f t="shared" si="562"/>
        <v>629000</v>
      </c>
      <c r="G956" s="99">
        <f t="shared" si="563"/>
        <v>629000</v>
      </c>
      <c r="H956" s="99">
        <v>0</v>
      </c>
      <c r="I956" s="99">
        <v>0</v>
      </c>
      <c r="J956" s="99">
        <v>0</v>
      </c>
      <c r="K956" s="99">
        <v>0</v>
      </c>
      <c r="L956" s="99">
        <v>0</v>
      </c>
      <c r="M956" s="99">
        <v>629000</v>
      </c>
      <c r="N956" s="99">
        <v>0</v>
      </c>
      <c r="O956" s="99">
        <v>0</v>
      </c>
      <c r="P956" s="99">
        <v>0</v>
      </c>
      <c r="Q956" s="99">
        <v>0</v>
      </c>
      <c r="R956" s="99">
        <v>0</v>
      </c>
      <c r="S956" s="99">
        <v>0</v>
      </c>
      <c r="T956" s="99">
        <v>0</v>
      </c>
      <c r="U956" s="99">
        <v>0</v>
      </c>
      <c r="V956" s="99">
        <v>0</v>
      </c>
      <c r="W956" s="100">
        <f t="shared" si="566"/>
        <v>629000</v>
      </c>
      <c r="X956" s="110"/>
      <c r="Y956" s="110"/>
      <c r="Z956" s="110"/>
      <c r="AA956" s="110"/>
      <c r="AB956" s="110"/>
      <c r="AC956" s="110"/>
      <c r="AD956" s="110"/>
      <c r="AE956" s="146"/>
      <c r="AF956" s="146"/>
      <c r="AG956" s="146"/>
      <c r="AH956" s="146"/>
      <c r="AI956" s="146"/>
    </row>
    <row r="957" spans="2:35" s="147" customFormat="1" ht="12" hidden="1" customHeight="1" x14ac:dyDescent="0.2">
      <c r="B957" s="111" t="s">
        <v>1410</v>
      </c>
      <c r="C957" s="109" t="s">
        <v>1078</v>
      </c>
      <c r="D957" s="98"/>
      <c r="E957" s="99">
        <v>0</v>
      </c>
      <c r="F957" s="99">
        <f t="shared" si="562"/>
        <v>34000</v>
      </c>
      <c r="G957" s="99">
        <f t="shared" si="563"/>
        <v>34000</v>
      </c>
      <c r="H957" s="99">
        <v>0</v>
      </c>
      <c r="I957" s="99">
        <v>0</v>
      </c>
      <c r="J957" s="99">
        <v>0</v>
      </c>
      <c r="K957" s="99">
        <v>0</v>
      </c>
      <c r="L957" s="99">
        <v>0</v>
      </c>
      <c r="M957" s="99">
        <v>34000</v>
      </c>
      <c r="N957" s="99">
        <v>0</v>
      </c>
      <c r="O957" s="99">
        <v>0</v>
      </c>
      <c r="P957" s="99">
        <v>0</v>
      </c>
      <c r="Q957" s="99">
        <v>0</v>
      </c>
      <c r="R957" s="99">
        <v>0</v>
      </c>
      <c r="S957" s="99">
        <v>0</v>
      </c>
      <c r="T957" s="99">
        <v>0</v>
      </c>
      <c r="U957" s="99">
        <v>0</v>
      </c>
      <c r="V957" s="99">
        <v>0</v>
      </c>
      <c r="W957" s="100">
        <f t="shared" si="566"/>
        <v>34000</v>
      </c>
      <c r="X957" s="110"/>
      <c r="Y957" s="110"/>
      <c r="Z957" s="110"/>
      <c r="AA957" s="110"/>
      <c r="AB957" s="110"/>
      <c r="AC957" s="110"/>
      <c r="AD957" s="110"/>
      <c r="AE957" s="146"/>
      <c r="AF957" s="146"/>
      <c r="AG957" s="146"/>
      <c r="AH957" s="146"/>
      <c r="AI957" s="146"/>
    </row>
    <row r="958" spans="2:35" s="147" customFormat="1" ht="33.75" hidden="1" x14ac:dyDescent="0.2">
      <c r="B958" s="96" t="s">
        <v>1411</v>
      </c>
      <c r="C958" s="97" t="s">
        <v>1412</v>
      </c>
      <c r="D958" s="98"/>
      <c r="E958" s="99">
        <v>0</v>
      </c>
      <c r="F958" s="99">
        <f t="shared" si="562"/>
        <v>300000</v>
      </c>
      <c r="G958" s="99">
        <f t="shared" si="563"/>
        <v>300000</v>
      </c>
      <c r="H958" s="99">
        <f t="shared" ref="H958:L958" si="567">+H959+H960+H961</f>
        <v>0</v>
      </c>
      <c r="I958" s="99">
        <f t="shared" si="567"/>
        <v>0</v>
      </c>
      <c r="J958" s="99">
        <f t="shared" si="567"/>
        <v>0</v>
      </c>
      <c r="K958" s="99">
        <f t="shared" si="567"/>
        <v>0</v>
      </c>
      <c r="L958" s="99">
        <f t="shared" si="567"/>
        <v>0</v>
      </c>
      <c r="M958" s="99">
        <f>+M959+M960+M961</f>
        <v>300000</v>
      </c>
      <c r="N958" s="99">
        <f t="shared" ref="N958:W958" si="568">+N959+N960+N961</f>
        <v>0</v>
      </c>
      <c r="O958" s="99">
        <f t="shared" si="568"/>
        <v>0</v>
      </c>
      <c r="P958" s="99">
        <f t="shared" si="568"/>
        <v>0</v>
      </c>
      <c r="Q958" s="99">
        <f t="shared" si="568"/>
        <v>0</v>
      </c>
      <c r="R958" s="99">
        <f t="shared" si="568"/>
        <v>0</v>
      </c>
      <c r="S958" s="99">
        <f t="shared" si="568"/>
        <v>0</v>
      </c>
      <c r="T958" s="99">
        <f t="shared" si="568"/>
        <v>0</v>
      </c>
      <c r="U958" s="99">
        <f t="shared" si="568"/>
        <v>0</v>
      </c>
      <c r="V958" s="99">
        <f t="shared" si="568"/>
        <v>0</v>
      </c>
      <c r="W958" s="145">
        <f t="shared" si="568"/>
        <v>300000</v>
      </c>
      <c r="X958" s="110"/>
      <c r="Y958" s="110"/>
      <c r="Z958" s="110"/>
      <c r="AA958" s="110"/>
      <c r="AB958" s="110"/>
      <c r="AC958" s="110"/>
      <c r="AD958" s="110"/>
      <c r="AE958" s="146"/>
      <c r="AF958" s="146"/>
      <c r="AG958" s="146"/>
      <c r="AH958" s="146"/>
      <c r="AI958" s="146"/>
    </row>
    <row r="959" spans="2:35" s="147" customFormat="1" ht="12" hidden="1" customHeight="1" x14ac:dyDescent="0.2">
      <c r="B959" s="111" t="s">
        <v>1413</v>
      </c>
      <c r="C959" s="109" t="s">
        <v>1074</v>
      </c>
      <c r="D959" s="98"/>
      <c r="E959" s="99">
        <v>0</v>
      </c>
      <c r="F959" s="99">
        <f t="shared" si="562"/>
        <v>66000</v>
      </c>
      <c r="G959" s="99">
        <f t="shared" si="563"/>
        <v>66000</v>
      </c>
      <c r="H959" s="99">
        <v>0</v>
      </c>
      <c r="I959" s="99">
        <v>0</v>
      </c>
      <c r="J959" s="99">
        <v>0</v>
      </c>
      <c r="K959" s="99">
        <v>0</v>
      </c>
      <c r="L959" s="99">
        <v>0</v>
      </c>
      <c r="M959" s="99">
        <v>66000</v>
      </c>
      <c r="N959" s="99">
        <v>0</v>
      </c>
      <c r="O959" s="99">
        <v>0</v>
      </c>
      <c r="P959" s="99">
        <v>0</v>
      </c>
      <c r="Q959" s="99">
        <v>0</v>
      </c>
      <c r="R959" s="99">
        <v>0</v>
      </c>
      <c r="S959" s="99">
        <v>0</v>
      </c>
      <c r="T959" s="99">
        <v>0</v>
      </c>
      <c r="U959" s="99">
        <v>0</v>
      </c>
      <c r="V959" s="99">
        <v>0</v>
      </c>
      <c r="W959" s="100">
        <f t="shared" ref="W959:W961" si="569">SUM(H959:V959)</f>
        <v>66000</v>
      </c>
      <c r="X959" s="110"/>
      <c r="Y959" s="110"/>
      <c r="Z959" s="110"/>
      <c r="AA959" s="110"/>
      <c r="AB959" s="110"/>
      <c r="AC959" s="110"/>
      <c r="AD959" s="110"/>
      <c r="AE959" s="146"/>
      <c r="AF959" s="146"/>
      <c r="AG959" s="146"/>
      <c r="AH959" s="146"/>
      <c r="AI959" s="146"/>
    </row>
    <row r="960" spans="2:35" s="147" customFormat="1" ht="12" hidden="1" customHeight="1" x14ac:dyDescent="0.2">
      <c r="B960" s="111" t="s">
        <v>1414</v>
      </c>
      <c r="C960" s="109" t="s">
        <v>1247</v>
      </c>
      <c r="D960" s="98"/>
      <c r="E960" s="99">
        <v>0</v>
      </c>
      <c r="F960" s="99">
        <f t="shared" si="562"/>
        <v>222000</v>
      </c>
      <c r="G960" s="99">
        <f t="shared" si="563"/>
        <v>222000</v>
      </c>
      <c r="H960" s="99">
        <v>0</v>
      </c>
      <c r="I960" s="99">
        <v>0</v>
      </c>
      <c r="J960" s="99">
        <v>0</v>
      </c>
      <c r="K960" s="99">
        <v>0</v>
      </c>
      <c r="L960" s="99">
        <v>0</v>
      </c>
      <c r="M960" s="99">
        <v>222000</v>
      </c>
      <c r="N960" s="99">
        <v>0</v>
      </c>
      <c r="O960" s="99">
        <v>0</v>
      </c>
      <c r="P960" s="99">
        <v>0</v>
      </c>
      <c r="Q960" s="99">
        <v>0</v>
      </c>
      <c r="R960" s="99">
        <v>0</v>
      </c>
      <c r="S960" s="99">
        <v>0</v>
      </c>
      <c r="T960" s="99">
        <v>0</v>
      </c>
      <c r="U960" s="99">
        <v>0</v>
      </c>
      <c r="V960" s="99">
        <v>0</v>
      </c>
      <c r="W960" s="100">
        <f t="shared" si="569"/>
        <v>222000</v>
      </c>
      <c r="X960" s="110"/>
      <c r="Y960" s="110"/>
      <c r="Z960" s="110"/>
      <c r="AA960" s="110"/>
      <c r="AB960" s="110"/>
      <c r="AC960" s="110"/>
      <c r="AD960" s="110"/>
      <c r="AE960" s="146"/>
      <c r="AF960" s="146"/>
      <c r="AG960" s="146"/>
      <c r="AH960" s="146"/>
      <c r="AI960" s="146"/>
    </row>
    <row r="961" spans="2:35" s="147" customFormat="1" ht="12" hidden="1" customHeight="1" x14ac:dyDescent="0.2">
      <c r="B961" s="111" t="s">
        <v>1415</v>
      </c>
      <c r="C961" s="109" t="s">
        <v>1078</v>
      </c>
      <c r="D961" s="98"/>
      <c r="E961" s="99">
        <v>0</v>
      </c>
      <c r="F961" s="99">
        <f t="shared" si="562"/>
        <v>12000</v>
      </c>
      <c r="G961" s="99">
        <f t="shared" si="563"/>
        <v>12000</v>
      </c>
      <c r="H961" s="99">
        <v>0</v>
      </c>
      <c r="I961" s="99">
        <v>0</v>
      </c>
      <c r="J961" s="99">
        <v>0</v>
      </c>
      <c r="K961" s="99">
        <v>0</v>
      </c>
      <c r="L961" s="99">
        <v>0</v>
      </c>
      <c r="M961" s="99">
        <v>12000</v>
      </c>
      <c r="N961" s="99">
        <v>0</v>
      </c>
      <c r="O961" s="99">
        <v>0</v>
      </c>
      <c r="P961" s="99">
        <v>0</v>
      </c>
      <c r="Q961" s="99">
        <v>0</v>
      </c>
      <c r="R961" s="99">
        <v>0</v>
      </c>
      <c r="S961" s="99">
        <v>0</v>
      </c>
      <c r="T961" s="99">
        <v>0</v>
      </c>
      <c r="U961" s="99">
        <v>0</v>
      </c>
      <c r="V961" s="99">
        <v>0</v>
      </c>
      <c r="W961" s="100">
        <f t="shared" si="569"/>
        <v>12000</v>
      </c>
      <c r="X961" s="110"/>
      <c r="Y961" s="110"/>
      <c r="Z961" s="110"/>
      <c r="AA961" s="110"/>
      <c r="AB961" s="110"/>
      <c r="AC961" s="110"/>
      <c r="AD961" s="110"/>
      <c r="AE961" s="146"/>
      <c r="AF961" s="146"/>
      <c r="AG961" s="146"/>
      <c r="AH961" s="146"/>
      <c r="AI961" s="146"/>
    </row>
    <row r="962" spans="2:35" s="147" customFormat="1" ht="33.75" hidden="1" x14ac:dyDescent="0.2">
      <c r="B962" s="96" t="s">
        <v>1416</v>
      </c>
      <c r="C962" s="97" t="s">
        <v>1417</v>
      </c>
      <c r="D962" s="98"/>
      <c r="E962" s="99">
        <v>0</v>
      </c>
      <c r="F962" s="99">
        <f t="shared" si="562"/>
        <v>350000</v>
      </c>
      <c r="G962" s="99">
        <f t="shared" si="563"/>
        <v>350000</v>
      </c>
      <c r="H962" s="99">
        <f t="shared" ref="H962:L962" si="570">+H963+H964+H965</f>
        <v>0</v>
      </c>
      <c r="I962" s="99">
        <f t="shared" si="570"/>
        <v>0</v>
      </c>
      <c r="J962" s="99">
        <f t="shared" si="570"/>
        <v>0</v>
      </c>
      <c r="K962" s="99">
        <f t="shared" si="570"/>
        <v>0</v>
      </c>
      <c r="L962" s="99">
        <f t="shared" si="570"/>
        <v>0</v>
      </c>
      <c r="M962" s="99">
        <f>+M963+M964+M965</f>
        <v>350000</v>
      </c>
      <c r="N962" s="99">
        <f t="shared" ref="N962:W962" si="571">+N963+N964+N965</f>
        <v>0</v>
      </c>
      <c r="O962" s="99">
        <f t="shared" si="571"/>
        <v>0</v>
      </c>
      <c r="P962" s="99">
        <f t="shared" si="571"/>
        <v>0</v>
      </c>
      <c r="Q962" s="99">
        <f t="shared" si="571"/>
        <v>0</v>
      </c>
      <c r="R962" s="99">
        <f t="shared" si="571"/>
        <v>0</v>
      </c>
      <c r="S962" s="99">
        <f t="shared" si="571"/>
        <v>0</v>
      </c>
      <c r="T962" s="99">
        <f t="shared" si="571"/>
        <v>0</v>
      </c>
      <c r="U962" s="99">
        <f t="shared" si="571"/>
        <v>0</v>
      </c>
      <c r="V962" s="99">
        <f t="shared" si="571"/>
        <v>0</v>
      </c>
      <c r="W962" s="145">
        <f t="shared" si="571"/>
        <v>350000</v>
      </c>
      <c r="X962" s="110"/>
      <c r="Y962" s="110"/>
      <c r="Z962" s="110"/>
      <c r="AA962" s="110"/>
      <c r="AB962" s="110"/>
      <c r="AC962" s="110"/>
      <c r="AD962" s="110"/>
      <c r="AE962" s="146"/>
      <c r="AF962" s="146"/>
      <c r="AG962" s="146"/>
      <c r="AH962" s="146"/>
      <c r="AI962" s="146"/>
    </row>
    <row r="963" spans="2:35" s="147" customFormat="1" ht="12" hidden="1" customHeight="1" x14ac:dyDescent="0.2">
      <c r="B963" s="111" t="s">
        <v>1418</v>
      </c>
      <c r="C963" s="109" t="s">
        <v>1074</v>
      </c>
      <c r="D963" s="98"/>
      <c r="E963" s="99">
        <v>0</v>
      </c>
      <c r="F963" s="99">
        <f t="shared" si="562"/>
        <v>77000</v>
      </c>
      <c r="G963" s="99">
        <f t="shared" si="563"/>
        <v>77000</v>
      </c>
      <c r="H963" s="99">
        <v>0</v>
      </c>
      <c r="I963" s="99">
        <v>0</v>
      </c>
      <c r="J963" s="99">
        <v>0</v>
      </c>
      <c r="K963" s="99">
        <v>0</v>
      </c>
      <c r="L963" s="99">
        <v>0</v>
      </c>
      <c r="M963" s="99">
        <v>77000</v>
      </c>
      <c r="N963" s="99">
        <v>0</v>
      </c>
      <c r="O963" s="99">
        <v>0</v>
      </c>
      <c r="P963" s="99">
        <v>0</v>
      </c>
      <c r="Q963" s="99">
        <v>0</v>
      </c>
      <c r="R963" s="99">
        <v>0</v>
      </c>
      <c r="S963" s="99">
        <v>0</v>
      </c>
      <c r="T963" s="99">
        <v>0</v>
      </c>
      <c r="U963" s="99">
        <v>0</v>
      </c>
      <c r="V963" s="99">
        <v>0</v>
      </c>
      <c r="W963" s="100">
        <f t="shared" ref="W963:W965" si="572">SUM(H963:V963)</f>
        <v>77000</v>
      </c>
      <c r="X963" s="110"/>
      <c r="Y963" s="110"/>
      <c r="Z963" s="110"/>
      <c r="AA963" s="110"/>
      <c r="AB963" s="110"/>
      <c r="AC963" s="110"/>
      <c r="AD963" s="110"/>
      <c r="AE963" s="146"/>
      <c r="AF963" s="146"/>
      <c r="AG963" s="146"/>
      <c r="AH963" s="146"/>
      <c r="AI963" s="146"/>
    </row>
    <row r="964" spans="2:35" s="147" customFormat="1" ht="12" hidden="1" customHeight="1" x14ac:dyDescent="0.2">
      <c r="B964" s="111" t="s">
        <v>1419</v>
      </c>
      <c r="C964" s="109" t="s">
        <v>1247</v>
      </c>
      <c r="D964" s="98"/>
      <c r="E964" s="99">
        <v>0</v>
      </c>
      <c r="F964" s="99">
        <f t="shared" si="562"/>
        <v>259000</v>
      </c>
      <c r="G964" s="99">
        <f t="shared" si="563"/>
        <v>259000</v>
      </c>
      <c r="H964" s="99">
        <v>0</v>
      </c>
      <c r="I964" s="99">
        <v>0</v>
      </c>
      <c r="J964" s="99">
        <v>0</v>
      </c>
      <c r="K964" s="99">
        <v>0</v>
      </c>
      <c r="L964" s="99">
        <v>0</v>
      </c>
      <c r="M964" s="99">
        <v>259000</v>
      </c>
      <c r="N964" s="99">
        <v>0</v>
      </c>
      <c r="O964" s="99">
        <v>0</v>
      </c>
      <c r="P964" s="99">
        <v>0</v>
      </c>
      <c r="Q964" s="99">
        <v>0</v>
      </c>
      <c r="R964" s="99">
        <v>0</v>
      </c>
      <c r="S964" s="99">
        <v>0</v>
      </c>
      <c r="T964" s="99">
        <v>0</v>
      </c>
      <c r="U964" s="99">
        <v>0</v>
      </c>
      <c r="V964" s="99">
        <v>0</v>
      </c>
      <c r="W964" s="100">
        <f t="shared" si="572"/>
        <v>259000</v>
      </c>
      <c r="X964" s="110"/>
      <c r="Y964" s="110"/>
      <c r="Z964" s="110"/>
      <c r="AA964" s="110"/>
      <c r="AB964" s="110"/>
      <c r="AC964" s="110"/>
      <c r="AD964" s="110"/>
      <c r="AE964" s="146"/>
      <c r="AF964" s="146"/>
      <c r="AG964" s="146"/>
      <c r="AH964" s="146"/>
      <c r="AI964" s="146"/>
    </row>
    <row r="965" spans="2:35" s="147" customFormat="1" ht="12" hidden="1" customHeight="1" x14ac:dyDescent="0.2">
      <c r="B965" s="111" t="s">
        <v>1420</v>
      </c>
      <c r="C965" s="109" t="s">
        <v>1078</v>
      </c>
      <c r="D965" s="98"/>
      <c r="E965" s="99">
        <v>0</v>
      </c>
      <c r="F965" s="99">
        <f t="shared" si="562"/>
        <v>14000</v>
      </c>
      <c r="G965" s="99">
        <f t="shared" si="563"/>
        <v>14000</v>
      </c>
      <c r="H965" s="99">
        <v>0</v>
      </c>
      <c r="I965" s="99">
        <v>0</v>
      </c>
      <c r="J965" s="99">
        <v>0</v>
      </c>
      <c r="K965" s="99">
        <v>0</v>
      </c>
      <c r="L965" s="99">
        <v>0</v>
      </c>
      <c r="M965" s="99">
        <v>14000</v>
      </c>
      <c r="N965" s="99">
        <v>0</v>
      </c>
      <c r="O965" s="99">
        <v>0</v>
      </c>
      <c r="P965" s="99">
        <v>0</v>
      </c>
      <c r="Q965" s="99">
        <v>0</v>
      </c>
      <c r="R965" s="99">
        <v>0</v>
      </c>
      <c r="S965" s="99">
        <v>0</v>
      </c>
      <c r="T965" s="99">
        <v>0</v>
      </c>
      <c r="U965" s="99">
        <v>0</v>
      </c>
      <c r="V965" s="99">
        <v>0</v>
      </c>
      <c r="W965" s="100">
        <f t="shared" si="572"/>
        <v>14000</v>
      </c>
      <c r="X965" s="110"/>
      <c r="Y965" s="110"/>
      <c r="Z965" s="110"/>
      <c r="AA965" s="110"/>
      <c r="AB965" s="110"/>
      <c r="AC965" s="110"/>
      <c r="AD965" s="110"/>
      <c r="AE965" s="146"/>
      <c r="AF965" s="146"/>
      <c r="AG965" s="146"/>
      <c r="AH965" s="146"/>
      <c r="AI965" s="146"/>
    </row>
    <row r="966" spans="2:35" s="147" customFormat="1" ht="33.75" hidden="1" x14ac:dyDescent="0.2">
      <c r="B966" s="96" t="s">
        <v>1421</v>
      </c>
      <c r="C966" s="97" t="s">
        <v>1422</v>
      </c>
      <c r="D966" s="98"/>
      <c r="E966" s="99">
        <v>0</v>
      </c>
      <c r="F966" s="99">
        <f t="shared" si="562"/>
        <v>300000</v>
      </c>
      <c r="G966" s="99">
        <f t="shared" si="563"/>
        <v>300000</v>
      </c>
      <c r="H966" s="99">
        <f t="shared" ref="H966:L966" si="573">+H967+H968+H969</f>
        <v>0</v>
      </c>
      <c r="I966" s="99">
        <f t="shared" si="573"/>
        <v>0</v>
      </c>
      <c r="J966" s="99">
        <f t="shared" si="573"/>
        <v>0</v>
      </c>
      <c r="K966" s="99">
        <f t="shared" si="573"/>
        <v>0</v>
      </c>
      <c r="L966" s="99">
        <f t="shared" si="573"/>
        <v>0</v>
      </c>
      <c r="M966" s="99">
        <f>+M967+M968+M969</f>
        <v>300000</v>
      </c>
      <c r="N966" s="99">
        <f t="shared" ref="N966:W966" si="574">+N967+N968+N969</f>
        <v>0</v>
      </c>
      <c r="O966" s="99">
        <f t="shared" si="574"/>
        <v>0</v>
      </c>
      <c r="P966" s="99">
        <f t="shared" si="574"/>
        <v>0</v>
      </c>
      <c r="Q966" s="99">
        <f t="shared" si="574"/>
        <v>0</v>
      </c>
      <c r="R966" s="99">
        <f t="shared" si="574"/>
        <v>0</v>
      </c>
      <c r="S966" s="99">
        <f t="shared" si="574"/>
        <v>0</v>
      </c>
      <c r="T966" s="99">
        <f t="shared" si="574"/>
        <v>0</v>
      </c>
      <c r="U966" s="99">
        <f t="shared" si="574"/>
        <v>0</v>
      </c>
      <c r="V966" s="99">
        <f t="shared" si="574"/>
        <v>0</v>
      </c>
      <c r="W966" s="145">
        <f t="shared" si="574"/>
        <v>300000</v>
      </c>
      <c r="X966" s="110"/>
      <c r="Y966" s="110"/>
      <c r="Z966" s="110"/>
      <c r="AA966" s="110"/>
      <c r="AB966" s="110"/>
      <c r="AC966" s="110"/>
      <c r="AD966" s="110"/>
      <c r="AE966" s="146"/>
      <c r="AF966" s="146"/>
      <c r="AG966" s="146"/>
      <c r="AH966" s="146"/>
      <c r="AI966" s="146"/>
    </row>
    <row r="967" spans="2:35" s="147" customFormat="1" ht="12" hidden="1" customHeight="1" x14ac:dyDescent="0.2">
      <c r="B967" s="111" t="s">
        <v>1423</v>
      </c>
      <c r="C967" s="109" t="s">
        <v>1074</v>
      </c>
      <c r="D967" s="98"/>
      <c r="E967" s="99">
        <v>0</v>
      </c>
      <c r="F967" s="99">
        <f t="shared" si="562"/>
        <v>66000</v>
      </c>
      <c r="G967" s="99">
        <f t="shared" si="563"/>
        <v>66000</v>
      </c>
      <c r="H967" s="99">
        <v>0</v>
      </c>
      <c r="I967" s="99">
        <v>0</v>
      </c>
      <c r="J967" s="99">
        <v>0</v>
      </c>
      <c r="K967" s="99">
        <v>0</v>
      </c>
      <c r="L967" s="99">
        <v>0</v>
      </c>
      <c r="M967" s="99">
        <v>66000</v>
      </c>
      <c r="N967" s="99">
        <v>0</v>
      </c>
      <c r="O967" s="99">
        <v>0</v>
      </c>
      <c r="P967" s="99">
        <v>0</v>
      </c>
      <c r="Q967" s="99">
        <v>0</v>
      </c>
      <c r="R967" s="99">
        <v>0</v>
      </c>
      <c r="S967" s="99">
        <v>0</v>
      </c>
      <c r="T967" s="99">
        <v>0</v>
      </c>
      <c r="U967" s="99">
        <v>0</v>
      </c>
      <c r="V967" s="99">
        <v>0</v>
      </c>
      <c r="W967" s="100">
        <f t="shared" ref="W967:W969" si="575">SUM(H967:V967)</f>
        <v>66000</v>
      </c>
      <c r="X967" s="110"/>
      <c r="Y967" s="110"/>
      <c r="Z967" s="110"/>
      <c r="AA967" s="110"/>
      <c r="AB967" s="110"/>
      <c r="AC967" s="110"/>
      <c r="AD967" s="110"/>
      <c r="AE967" s="146"/>
      <c r="AF967" s="146"/>
      <c r="AG967" s="146"/>
      <c r="AH967" s="146"/>
      <c r="AI967" s="146"/>
    </row>
    <row r="968" spans="2:35" s="147" customFormat="1" ht="12" hidden="1" customHeight="1" x14ac:dyDescent="0.2">
      <c r="B968" s="111" t="s">
        <v>1424</v>
      </c>
      <c r="C968" s="109" t="s">
        <v>1247</v>
      </c>
      <c r="D968" s="98"/>
      <c r="E968" s="99">
        <v>0</v>
      </c>
      <c r="F968" s="99">
        <f t="shared" si="562"/>
        <v>222000</v>
      </c>
      <c r="G968" s="99">
        <f t="shared" si="563"/>
        <v>222000</v>
      </c>
      <c r="H968" s="99">
        <v>0</v>
      </c>
      <c r="I968" s="99">
        <v>0</v>
      </c>
      <c r="J968" s="99">
        <v>0</v>
      </c>
      <c r="K968" s="99">
        <v>0</v>
      </c>
      <c r="L968" s="99">
        <v>0</v>
      </c>
      <c r="M968" s="99">
        <v>222000</v>
      </c>
      <c r="N968" s="99">
        <v>0</v>
      </c>
      <c r="O968" s="99">
        <v>0</v>
      </c>
      <c r="P968" s="99">
        <v>0</v>
      </c>
      <c r="Q968" s="99">
        <v>0</v>
      </c>
      <c r="R968" s="99">
        <v>0</v>
      </c>
      <c r="S968" s="99">
        <v>0</v>
      </c>
      <c r="T968" s="99">
        <v>0</v>
      </c>
      <c r="U968" s="99">
        <v>0</v>
      </c>
      <c r="V968" s="99">
        <v>0</v>
      </c>
      <c r="W968" s="100">
        <f t="shared" si="575"/>
        <v>222000</v>
      </c>
      <c r="X968" s="110"/>
      <c r="Y968" s="110"/>
      <c r="Z968" s="110"/>
      <c r="AA968" s="110"/>
      <c r="AB968" s="110"/>
      <c r="AC968" s="110"/>
      <c r="AD968" s="110"/>
      <c r="AE968" s="146"/>
      <c r="AF968" s="146"/>
      <c r="AG968" s="146"/>
      <c r="AH968" s="146"/>
      <c r="AI968" s="146"/>
    </row>
    <row r="969" spans="2:35" s="147" customFormat="1" ht="12" hidden="1" customHeight="1" x14ac:dyDescent="0.2">
      <c r="B969" s="111" t="s">
        <v>1425</v>
      </c>
      <c r="C969" s="109" t="s">
        <v>1078</v>
      </c>
      <c r="D969" s="98"/>
      <c r="E969" s="99">
        <v>0</v>
      </c>
      <c r="F969" s="99">
        <f t="shared" si="562"/>
        <v>12000</v>
      </c>
      <c r="G969" s="99">
        <f t="shared" si="563"/>
        <v>12000</v>
      </c>
      <c r="H969" s="99">
        <v>0</v>
      </c>
      <c r="I969" s="99">
        <v>0</v>
      </c>
      <c r="J969" s="99">
        <v>0</v>
      </c>
      <c r="K969" s="99">
        <v>0</v>
      </c>
      <c r="L969" s="99">
        <v>0</v>
      </c>
      <c r="M969" s="99">
        <v>12000</v>
      </c>
      <c r="N969" s="99">
        <v>0</v>
      </c>
      <c r="O969" s="99">
        <v>0</v>
      </c>
      <c r="P969" s="99">
        <v>0</v>
      </c>
      <c r="Q969" s="99">
        <v>0</v>
      </c>
      <c r="R969" s="99">
        <v>0</v>
      </c>
      <c r="S969" s="99">
        <v>0</v>
      </c>
      <c r="T969" s="99">
        <v>0</v>
      </c>
      <c r="U969" s="99">
        <v>0</v>
      </c>
      <c r="V969" s="99">
        <v>0</v>
      </c>
      <c r="W969" s="100">
        <f t="shared" si="575"/>
        <v>12000</v>
      </c>
      <c r="X969" s="110"/>
      <c r="Y969" s="110"/>
      <c r="Z969" s="110"/>
      <c r="AA969" s="110"/>
      <c r="AB969" s="110"/>
      <c r="AC969" s="110"/>
      <c r="AD969" s="110"/>
      <c r="AE969" s="146"/>
      <c r="AF969" s="146"/>
      <c r="AG969" s="146"/>
      <c r="AH969" s="146"/>
      <c r="AI969" s="146"/>
    </row>
    <row r="970" spans="2:35" s="147" customFormat="1" ht="33.75" hidden="1" x14ac:dyDescent="0.2">
      <c r="B970" s="96" t="s">
        <v>1426</v>
      </c>
      <c r="C970" s="97" t="s">
        <v>1427</v>
      </c>
      <c r="D970" s="98"/>
      <c r="E970" s="99">
        <v>0</v>
      </c>
      <c r="F970" s="99">
        <f t="shared" si="562"/>
        <v>300000</v>
      </c>
      <c r="G970" s="99">
        <f t="shared" si="563"/>
        <v>300000</v>
      </c>
      <c r="H970" s="99">
        <f t="shared" ref="H970:L970" si="576">+H971+H972+H973</f>
        <v>0</v>
      </c>
      <c r="I970" s="99">
        <f t="shared" si="576"/>
        <v>0</v>
      </c>
      <c r="J970" s="99">
        <f t="shared" si="576"/>
        <v>0</v>
      </c>
      <c r="K970" s="99">
        <f t="shared" si="576"/>
        <v>0</v>
      </c>
      <c r="L970" s="99">
        <f t="shared" si="576"/>
        <v>0</v>
      </c>
      <c r="M970" s="99">
        <f>+M971+M972+M973</f>
        <v>300000</v>
      </c>
      <c r="N970" s="99">
        <f t="shared" ref="N970:W970" si="577">+N971+N972+N973</f>
        <v>0</v>
      </c>
      <c r="O970" s="99">
        <f t="shared" si="577"/>
        <v>0</v>
      </c>
      <c r="P970" s="99">
        <f t="shared" si="577"/>
        <v>0</v>
      </c>
      <c r="Q970" s="99">
        <f t="shared" si="577"/>
        <v>0</v>
      </c>
      <c r="R970" s="99">
        <f t="shared" si="577"/>
        <v>0</v>
      </c>
      <c r="S970" s="99">
        <f t="shared" si="577"/>
        <v>0</v>
      </c>
      <c r="T970" s="99">
        <f t="shared" si="577"/>
        <v>0</v>
      </c>
      <c r="U970" s="99">
        <f t="shared" si="577"/>
        <v>0</v>
      </c>
      <c r="V970" s="99">
        <f t="shared" si="577"/>
        <v>0</v>
      </c>
      <c r="W970" s="145">
        <f t="shared" si="577"/>
        <v>300000</v>
      </c>
      <c r="X970" s="110"/>
      <c r="Y970" s="110"/>
      <c r="Z970" s="110"/>
      <c r="AA970" s="110"/>
      <c r="AB970" s="110"/>
      <c r="AC970" s="110"/>
      <c r="AD970" s="110"/>
      <c r="AE970" s="146"/>
      <c r="AF970" s="146"/>
      <c r="AG970" s="146"/>
      <c r="AH970" s="146"/>
      <c r="AI970" s="146"/>
    </row>
    <row r="971" spans="2:35" s="147" customFormat="1" ht="12" hidden="1" customHeight="1" x14ac:dyDescent="0.2">
      <c r="B971" s="111" t="s">
        <v>1428</v>
      </c>
      <c r="C971" s="109" t="s">
        <v>1074</v>
      </c>
      <c r="D971" s="98"/>
      <c r="E971" s="99">
        <v>0</v>
      </c>
      <c r="F971" s="99">
        <f t="shared" si="562"/>
        <v>66000</v>
      </c>
      <c r="G971" s="99">
        <f t="shared" si="563"/>
        <v>66000</v>
      </c>
      <c r="H971" s="99">
        <v>0</v>
      </c>
      <c r="I971" s="99">
        <v>0</v>
      </c>
      <c r="J971" s="99">
        <v>0</v>
      </c>
      <c r="K971" s="99">
        <v>0</v>
      </c>
      <c r="L971" s="99">
        <v>0</v>
      </c>
      <c r="M971" s="99">
        <v>66000</v>
      </c>
      <c r="N971" s="99">
        <v>0</v>
      </c>
      <c r="O971" s="99">
        <v>0</v>
      </c>
      <c r="P971" s="99">
        <v>0</v>
      </c>
      <c r="Q971" s="99">
        <v>0</v>
      </c>
      <c r="R971" s="99">
        <v>0</v>
      </c>
      <c r="S971" s="99">
        <v>0</v>
      </c>
      <c r="T971" s="99">
        <v>0</v>
      </c>
      <c r="U971" s="99">
        <v>0</v>
      </c>
      <c r="V971" s="99">
        <v>0</v>
      </c>
      <c r="W971" s="100">
        <f t="shared" ref="W971:W973" si="578">SUM(H971:V971)</f>
        <v>66000</v>
      </c>
      <c r="X971" s="110"/>
      <c r="Y971" s="110"/>
      <c r="Z971" s="110"/>
      <c r="AA971" s="110"/>
      <c r="AB971" s="110"/>
      <c r="AC971" s="110"/>
      <c r="AD971" s="110"/>
      <c r="AE971" s="146"/>
      <c r="AF971" s="146"/>
      <c r="AG971" s="146"/>
      <c r="AH971" s="146"/>
      <c r="AI971" s="146"/>
    </row>
    <row r="972" spans="2:35" s="147" customFormat="1" ht="12" hidden="1" customHeight="1" x14ac:dyDescent="0.2">
      <c r="B972" s="111" t="s">
        <v>1429</v>
      </c>
      <c r="C972" s="109" t="s">
        <v>1247</v>
      </c>
      <c r="D972" s="98"/>
      <c r="E972" s="99">
        <v>0</v>
      </c>
      <c r="F972" s="99">
        <f t="shared" si="562"/>
        <v>222000</v>
      </c>
      <c r="G972" s="99">
        <f t="shared" si="563"/>
        <v>222000</v>
      </c>
      <c r="H972" s="99">
        <v>0</v>
      </c>
      <c r="I972" s="99">
        <v>0</v>
      </c>
      <c r="J972" s="99">
        <v>0</v>
      </c>
      <c r="K972" s="99">
        <v>0</v>
      </c>
      <c r="L972" s="99">
        <v>0</v>
      </c>
      <c r="M972" s="99">
        <v>222000</v>
      </c>
      <c r="N972" s="99">
        <v>0</v>
      </c>
      <c r="O972" s="99">
        <v>0</v>
      </c>
      <c r="P972" s="99">
        <v>0</v>
      </c>
      <c r="Q972" s="99">
        <v>0</v>
      </c>
      <c r="R972" s="99">
        <v>0</v>
      </c>
      <c r="S972" s="99">
        <v>0</v>
      </c>
      <c r="T972" s="99">
        <v>0</v>
      </c>
      <c r="U972" s="99">
        <v>0</v>
      </c>
      <c r="V972" s="99">
        <v>0</v>
      </c>
      <c r="W972" s="100">
        <f t="shared" si="578"/>
        <v>222000</v>
      </c>
      <c r="X972" s="110"/>
      <c r="Y972" s="110"/>
      <c r="Z972" s="110"/>
      <c r="AA972" s="110"/>
      <c r="AB972" s="110"/>
      <c r="AC972" s="110"/>
      <c r="AD972" s="110"/>
      <c r="AE972" s="146"/>
      <c r="AF972" s="146"/>
      <c r="AG972" s="146"/>
      <c r="AH972" s="146"/>
      <c r="AI972" s="146"/>
    </row>
    <row r="973" spans="2:35" s="147" customFormat="1" ht="12" hidden="1" customHeight="1" x14ac:dyDescent="0.2">
      <c r="B973" s="111" t="s">
        <v>1430</v>
      </c>
      <c r="C973" s="109" t="s">
        <v>1078</v>
      </c>
      <c r="D973" s="98"/>
      <c r="E973" s="99">
        <v>0</v>
      </c>
      <c r="F973" s="99">
        <f t="shared" si="562"/>
        <v>12000</v>
      </c>
      <c r="G973" s="99">
        <f t="shared" si="563"/>
        <v>12000</v>
      </c>
      <c r="H973" s="99">
        <v>0</v>
      </c>
      <c r="I973" s="99">
        <v>0</v>
      </c>
      <c r="J973" s="99">
        <v>0</v>
      </c>
      <c r="K973" s="99">
        <v>0</v>
      </c>
      <c r="L973" s="99">
        <v>0</v>
      </c>
      <c r="M973" s="99">
        <v>12000</v>
      </c>
      <c r="N973" s="99">
        <v>0</v>
      </c>
      <c r="O973" s="99">
        <v>0</v>
      </c>
      <c r="P973" s="99">
        <v>0</v>
      </c>
      <c r="Q973" s="99">
        <v>0</v>
      </c>
      <c r="R973" s="99">
        <v>0</v>
      </c>
      <c r="S973" s="99">
        <v>0</v>
      </c>
      <c r="T973" s="99">
        <v>0</v>
      </c>
      <c r="U973" s="99">
        <v>0</v>
      </c>
      <c r="V973" s="99">
        <v>0</v>
      </c>
      <c r="W973" s="100">
        <f t="shared" si="578"/>
        <v>12000</v>
      </c>
      <c r="X973" s="110"/>
      <c r="Y973" s="110"/>
      <c r="Z973" s="110"/>
      <c r="AA973" s="110"/>
      <c r="AB973" s="110"/>
      <c r="AC973" s="110"/>
      <c r="AD973" s="110"/>
      <c r="AE973" s="146"/>
      <c r="AF973" s="146"/>
      <c r="AG973" s="146"/>
      <c r="AH973" s="146"/>
      <c r="AI973" s="146"/>
    </row>
    <row r="974" spans="2:35" s="147" customFormat="1" ht="33.75" hidden="1" x14ac:dyDescent="0.2">
      <c r="B974" s="96" t="s">
        <v>1431</v>
      </c>
      <c r="C974" s="97" t="s">
        <v>1432</v>
      </c>
      <c r="D974" s="98"/>
      <c r="E974" s="99">
        <v>0</v>
      </c>
      <c r="F974" s="99">
        <f t="shared" si="562"/>
        <v>300000</v>
      </c>
      <c r="G974" s="99">
        <f t="shared" si="563"/>
        <v>300000</v>
      </c>
      <c r="H974" s="99">
        <f t="shared" ref="H974:L974" si="579">+H975+H976+H977</f>
        <v>0</v>
      </c>
      <c r="I974" s="99">
        <f t="shared" si="579"/>
        <v>0</v>
      </c>
      <c r="J974" s="99">
        <f t="shared" si="579"/>
        <v>0</v>
      </c>
      <c r="K974" s="99">
        <f t="shared" si="579"/>
        <v>0</v>
      </c>
      <c r="L974" s="99">
        <f t="shared" si="579"/>
        <v>0</v>
      </c>
      <c r="M974" s="99">
        <f>+M975+M976+M977</f>
        <v>300000</v>
      </c>
      <c r="N974" s="99">
        <f t="shared" ref="N974:W974" si="580">+N975+N976+N977</f>
        <v>0</v>
      </c>
      <c r="O974" s="99">
        <f t="shared" si="580"/>
        <v>0</v>
      </c>
      <c r="P974" s="99">
        <f t="shared" si="580"/>
        <v>0</v>
      </c>
      <c r="Q974" s="99">
        <f t="shared" si="580"/>
        <v>0</v>
      </c>
      <c r="R974" s="99">
        <f t="shared" si="580"/>
        <v>0</v>
      </c>
      <c r="S974" s="99">
        <f t="shared" si="580"/>
        <v>0</v>
      </c>
      <c r="T974" s="99">
        <f t="shared" si="580"/>
        <v>0</v>
      </c>
      <c r="U974" s="99">
        <f t="shared" si="580"/>
        <v>0</v>
      </c>
      <c r="V974" s="99">
        <f t="shared" si="580"/>
        <v>0</v>
      </c>
      <c r="W974" s="145">
        <f t="shared" si="580"/>
        <v>300000</v>
      </c>
      <c r="X974" s="110"/>
      <c r="Y974" s="110"/>
      <c r="Z974" s="110"/>
      <c r="AA974" s="110"/>
      <c r="AB974" s="110"/>
      <c r="AC974" s="110"/>
      <c r="AD974" s="110"/>
      <c r="AE974" s="146"/>
      <c r="AF974" s="146"/>
      <c r="AG974" s="146"/>
      <c r="AH974" s="146"/>
      <c r="AI974" s="146"/>
    </row>
    <row r="975" spans="2:35" s="147" customFormat="1" ht="12" hidden="1" customHeight="1" x14ac:dyDescent="0.2">
      <c r="B975" s="111" t="s">
        <v>1433</v>
      </c>
      <c r="C975" s="109" t="s">
        <v>1074</v>
      </c>
      <c r="D975" s="98"/>
      <c r="E975" s="99">
        <v>0</v>
      </c>
      <c r="F975" s="99">
        <f t="shared" si="562"/>
        <v>66000</v>
      </c>
      <c r="G975" s="99">
        <f t="shared" si="563"/>
        <v>66000</v>
      </c>
      <c r="H975" s="99">
        <v>0</v>
      </c>
      <c r="I975" s="99">
        <v>0</v>
      </c>
      <c r="J975" s="99">
        <v>0</v>
      </c>
      <c r="K975" s="99">
        <v>0</v>
      </c>
      <c r="L975" s="99">
        <v>0</v>
      </c>
      <c r="M975" s="99">
        <v>66000</v>
      </c>
      <c r="N975" s="99">
        <v>0</v>
      </c>
      <c r="O975" s="99">
        <v>0</v>
      </c>
      <c r="P975" s="99">
        <v>0</v>
      </c>
      <c r="Q975" s="99">
        <v>0</v>
      </c>
      <c r="R975" s="99">
        <v>0</v>
      </c>
      <c r="S975" s="99">
        <v>0</v>
      </c>
      <c r="T975" s="99">
        <v>0</v>
      </c>
      <c r="U975" s="99">
        <v>0</v>
      </c>
      <c r="V975" s="99">
        <v>0</v>
      </c>
      <c r="W975" s="100">
        <f t="shared" ref="W975:W977" si="581">SUM(H975:V975)</f>
        <v>66000</v>
      </c>
      <c r="X975" s="110"/>
      <c r="Y975" s="110"/>
      <c r="Z975" s="110"/>
      <c r="AA975" s="110"/>
      <c r="AB975" s="110"/>
      <c r="AC975" s="110"/>
      <c r="AD975" s="110"/>
      <c r="AE975" s="146"/>
      <c r="AF975" s="146"/>
      <c r="AG975" s="146"/>
      <c r="AH975" s="146"/>
      <c r="AI975" s="146"/>
    </row>
    <row r="976" spans="2:35" s="147" customFormat="1" ht="12" hidden="1" customHeight="1" x14ac:dyDescent="0.2">
      <c r="B976" s="111" t="s">
        <v>1434</v>
      </c>
      <c r="C976" s="109" t="s">
        <v>1247</v>
      </c>
      <c r="D976" s="98"/>
      <c r="E976" s="99">
        <v>0</v>
      </c>
      <c r="F976" s="99">
        <f t="shared" si="562"/>
        <v>222000</v>
      </c>
      <c r="G976" s="99">
        <f t="shared" si="563"/>
        <v>222000</v>
      </c>
      <c r="H976" s="99">
        <v>0</v>
      </c>
      <c r="I976" s="99">
        <v>0</v>
      </c>
      <c r="J976" s="99">
        <v>0</v>
      </c>
      <c r="K976" s="99">
        <v>0</v>
      </c>
      <c r="L976" s="99">
        <v>0</v>
      </c>
      <c r="M976" s="99">
        <v>222000</v>
      </c>
      <c r="N976" s="99">
        <v>0</v>
      </c>
      <c r="O976" s="99">
        <v>0</v>
      </c>
      <c r="P976" s="99">
        <v>0</v>
      </c>
      <c r="Q976" s="99">
        <v>0</v>
      </c>
      <c r="R976" s="99">
        <v>0</v>
      </c>
      <c r="S976" s="99">
        <v>0</v>
      </c>
      <c r="T976" s="99">
        <v>0</v>
      </c>
      <c r="U976" s="99">
        <v>0</v>
      </c>
      <c r="V976" s="99">
        <v>0</v>
      </c>
      <c r="W976" s="100">
        <f t="shared" si="581"/>
        <v>222000</v>
      </c>
      <c r="X976" s="110"/>
      <c r="Y976" s="110"/>
      <c r="Z976" s="110"/>
      <c r="AA976" s="110"/>
      <c r="AB976" s="110"/>
      <c r="AC976" s="110"/>
      <c r="AD976" s="110"/>
      <c r="AE976" s="146"/>
      <c r="AF976" s="146"/>
      <c r="AG976" s="146"/>
      <c r="AH976" s="146"/>
      <c r="AI976" s="146"/>
    </row>
    <row r="977" spans="2:35" s="147" customFormat="1" ht="12" hidden="1" customHeight="1" x14ac:dyDescent="0.2">
      <c r="B977" s="111" t="s">
        <v>1435</v>
      </c>
      <c r="C977" s="109" t="s">
        <v>1078</v>
      </c>
      <c r="D977" s="98"/>
      <c r="E977" s="99">
        <v>0</v>
      </c>
      <c r="F977" s="99">
        <f t="shared" si="562"/>
        <v>12000</v>
      </c>
      <c r="G977" s="99">
        <f t="shared" si="563"/>
        <v>12000</v>
      </c>
      <c r="H977" s="99">
        <v>0</v>
      </c>
      <c r="I977" s="99">
        <v>0</v>
      </c>
      <c r="J977" s="99">
        <v>0</v>
      </c>
      <c r="K977" s="99">
        <v>0</v>
      </c>
      <c r="L977" s="99">
        <v>0</v>
      </c>
      <c r="M977" s="99">
        <v>12000</v>
      </c>
      <c r="N977" s="99">
        <v>0</v>
      </c>
      <c r="O977" s="99">
        <v>0</v>
      </c>
      <c r="P977" s="99">
        <v>0</v>
      </c>
      <c r="Q977" s="99">
        <v>0</v>
      </c>
      <c r="R977" s="99">
        <v>0</v>
      </c>
      <c r="S977" s="99">
        <v>0</v>
      </c>
      <c r="T977" s="99">
        <v>0</v>
      </c>
      <c r="U977" s="99">
        <v>0</v>
      </c>
      <c r="V977" s="99">
        <v>0</v>
      </c>
      <c r="W977" s="100">
        <f t="shared" si="581"/>
        <v>12000</v>
      </c>
      <c r="X977" s="110"/>
      <c r="Y977" s="110"/>
      <c r="Z977" s="110"/>
      <c r="AA977" s="110"/>
      <c r="AB977" s="110"/>
      <c r="AC977" s="110"/>
      <c r="AD977" s="110"/>
      <c r="AE977" s="146"/>
      <c r="AF977" s="146"/>
      <c r="AG977" s="146"/>
      <c r="AH977" s="146"/>
      <c r="AI977" s="146"/>
    </row>
    <row r="978" spans="2:35" s="147" customFormat="1" ht="45" hidden="1" x14ac:dyDescent="0.2">
      <c r="B978" s="96" t="s">
        <v>1436</v>
      </c>
      <c r="C978" s="97" t="s">
        <v>1437</v>
      </c>
      <c r="D978" s="98"/>
      <c r="E978" s="99">
        <v>0</v>
      </c>
      <c r="F978" s="99">
        <f t="shared" si="562"/>
        <v>300000</v>
      </c>
      <c r="G978" s="99">
        <f t="shared" si="563"/>
        <v>300000</v>
      </c>
      <c r="H978" s="99">
        <f t="shared" ref="H978:L978" si="582">+H979+H980+H981</f>
        <v>0</v>
      </c>
      <c r="I978" s="99">
        <f t="shared" si="582"/>
        <v>0</v>
      </c>
      <c r="J978" s="99">
        <f t="shared" si="582"/>
        <v>0</v>
      </c>
      <c r="K978" s="99">
        <f t="shared" si="582"/>
        <v>0</v>
      </c>
      <c r="L978" s="99">
        <f t="shared" si="582"/>
        <v>0</v>
      </c>
      <c r="M978" s="99">
        <f>+M979+M980+M981</f>
        <v>300000</v>
      </c>
      <c r="N978" s="99">
        <f t="shared" ref="N978:W978" si="583">+N979+N980+N981</f>
        <v>0</v>
      </c>
      <c r="O978" s="99">
        <f t="shared" si="583"/>
        <v>0</v>
      </c>
      <c r="P978" s="99">
        <f t="shared" si="583"/>
        <v>0</v>
      </c>
      <c r="Q978" s="99">
        <f t="shared" si="583"/>
        <v>0</v>
      </c>
      <c r="R978" s="99">
        <f t="shared" si="583"/>
        <v>0</v>
      </c>
      <c r="S978" s="99">
        <f t="shared" si="583"/>
        <v>0</v>
      </c>
      <c r="T978" s="99">
        <f t="shared" si="583"/>
        <v>0</v>
      </c>
      <c r="U978" s="99">
        <f t="shared" si="583"/>
        <v>0</v>
      </c>
      <c r="V978" s="99">
        <f t="shared" si="583"/>
        <v>0</v>
      </c>
      <c r="W978" s="145">
        <f t="shared" si="583"/>
        <v>300000</v>
      </c>
      <c r="X978" s="110"/>
      <c r="Y978" s="110"/>
      <c r="Z978" s="110"/>
      <c r="AA978" s="110"/>
      <c r="AB978" s="110"/>
      <c r="AC978" s="110"/>
      <c r="AD978" s="110"/>
      <c r="AE978" s="146"/>
      <c r="AF978" s="146"/>
      <c r="AG978" s="146"/>
      <c r="AH978" s="146"/>
      <c r="AI978" s="146"/>
    </row>
    <row r="979" spans="2:35" s="147" customFormat="1" ht="12" hidden="1" customHeight="1" x14ac:dyDescent="0.2">
      <c r="B979" s="111" t="s">
        <v>1438</v>
      </c>
      <c r="C979" s="109" t="s">
        <v>1074</v>
      </c>
      <c r="D979" s="98"/>
      <c r="E979" s="99">
        <v>0</v>
      </c>
      <c r="F979" s="99">
        <f t="shared" si="562"/>
        <v>66000</v>
      </c>
      <c r="G979" s="99">
        <f t="shared" si="563"/>
        <v>66000</v>
      </c>
      <c r="H979" s="99">
        <v>0</v>
      </c>
      <c r="I979" s="99">
        <v>0</v>
      </c>
      <c r="J979" s="99">
        <v>0</v>
      </c>
      <c r="K979" s="99">
        <v>0</v>
      </c>
      <c r="L979" s="99">
        <v>0</v>
      </c>
      <c r="M979" s="99">
        <v>66000</v>
      </c>
      <c r="N979" s="99">
        <v>0</v>
      </c>
      <c r="O979" s="99">
        <v>0</v>
      </c>
      <c r="P979" s="99">
        <v>0</v>
      </c>
      <c r="Q979" s="99">
        <v>0</v>
      </c>
      <c r="R979" s="99">
        <v>0</v>
      </c>
      <c r="S979" s="99">
        <v>0</v>
      </c>
      <c r="T979" s="99">
        <v>0</v>
      </c>
      <c r="U979" s="99">
        <v>0</v>
      </c>
      <c r="V979" s="99">
        <v>0</v>
      </c>
      <c r="W979" s="100">
        <f t="shared" ref="W979:W981" si="584">SUM(H979:V979)</f>
        <v>66000</v>
      </c>
      <c r="X979" s="110"/>
      <c r="Y979" s="110"/>
      <c r="Z979" s="110"/>
      <c r="AA979" s="110"/>
      <c r="AB979" s="110"/>
      <c r="AC979" s="110"/>
      <c r="AD979" s="110"/>
      <c r="AE979" s="146"/>
      <c r="AF979" s="146"/>
      <c r="AG979" s="146"/>
      <c r="AH979" s="146"/>
      <c r="AI979" s="146"/>
    </row>
    <row r="980" spans="2:35" s="147" customFormat="1" ht="12" hidden="1" customHeight="1" x14ac:dyDescent="0.2">
      <c r="B980" s="111" t="s">
        <v>1439</v>
      </c>
      <c r="C980" s="109" t="s">
        <v>1247</v>
      </c>
      <c r="D980" s="98"/>
      <c r="E980" s="99">
        <v>0</v>
      </c>
      <c r="F980" s="99">
        <f t="shared" si="562"/>
        <v>222000</v>
      </c>
      <c r="G980" s="99">
        <f t="shared" si="563"/>
        <v>222000</v>
      </c>
      <c r="H980" s="99">
        <v>0</v>
      </c>
      <c r="I980" s="99">
        <v>0</v>
      </c>
      <c r="J980" s="99">
        <v>0</v>
      </c>
      <c r="K980" s="99">
        <v>0</v>
      </c>
      <c r="L980" s="99">
        <v>0</v>
      </c>
      <c r="M980" s="99">
        <v>222000</v>
      </c>
      <c r="N980" s="99">
        <v>0</v>
      </c>
      <c r="O980" s="99">
        <v>0</v>
      </c>
      <c r="P980" s="99">
        <v>0</v>
      </c>
      <c r="Q980" s="99">
        <v>0</v>
      </c>
      <c r="R980" s="99">
        <v>0</v>
      </c>
      <c r="S980" s="99">
        <v>0</v>
      </c>
      <c r="T980" s="99">
        <v>0</v>
      </c>
      <c r="U980" s="99">
        <v>0</v>
      </c>
      <c r="V980" s="99">
        <v>0</v>
      </c>
      <c r="W980" s="100">
        <f t="shared" si="584"/>
        <v>222000</v>
      </c>
      <c r="X980" s="110"/>
      <c r="Y980" s="110"/>
      <c r="Z980" s="110"/>
      <c r="AA980" s="110"/>
      <c r="AB980" s="110"/>
      <c r="AC980" s="110"/>
      <c r="AD980" s="110"/>
      <c r="AE980" s="146"/>
      <c r="AF980" s="146"/>
      <c r="AG980" s="146"/>
      <c r="AH980" s="146"/>
      <c r="AI980" s="146"/>
    </row>
    <row r="981" spans="2:35" s="147" customFormat="1" ht="12" hidden="1" customHeight="1" x14ac:dyDescent="0.2">
      <c r="B981" s="111" t="s">
        <v>1440</v>
      </c>
      <c r="C981" s="109" t="s">
        <v>1078</v>
      </c>
      <c r="D981" s="98"/>
      <c r="E981" s="99">
        <v>0</v>
      </c>
      <c r="F981" s="99">
        <f t="shared" si="562"/>
        <v>12000</v>
      </c>
      <c r="G981" s="99">
        <f t="shared" si="563"/>
        <v>12000</v>
      </c>
      <c r="H981" s="99">
        <v>0</v>
      </c>
      <c r="I981" s="99">
        <v>0</v>
      </c>
      <c r="J981" s="99">
        <v>0</v>
      </c>
      <c r="K981" s="99">
        <v>0</v>
      </c>
      <c r="L981" s="99">
        <v>0</v>
      </c>
      <c r="M981" s="99">
        <v>12000</v>
      </c>
      <c r="N981" s="99">
        <v>0</v>
      </c>
      <c r="O981" s="99">
        <v>0</v>
      </c>
      <c r="P981" s="99">
        <v>0</v>
      </c>
      <c r="Q981" s="99">
        <v>0</v>
      </c>
      <c r="R981" s="99">
        <v>0</v>
      </c>
      <c r="S981" s="99">
        <v>0</v>
      </c>
      <c r="T981" s="99">
        <v>0</v>
      </c>
      <c r="U981" s="99">
        <v>0</v>
      </c>
      <c r="V981" s="99">
        <v>0</v>
      </c>
      <c r="W981" s="100">
        <f t="shared" si="584"/>
        <v>12000</v>
      </c>
      <c r="X981" s="110"/>
      <c r="Y981" s="110"/>
      <c r="Z981" s="110"/>
      <c r="AA981" s="110"/>
      <c r="AB981" s="110"/>
      <c r="AC981" s="110"/>
      <c r="AD981" s="110"/>
      <c r="AE981" s="146"/>
      <c r="AF981" s="146"/>
      <c r="AG981" s="146"/>
      <c r="AH981" s="146"/>
      <c r="AI981" s="146"/>
    </row>
    <row r="982" spans="2:35" s="147" customFormat="1" ht="22.5" hidden="1" x14ac:dyDescent="0.2">
      <c r="B982" s="96" t="s">
        <v>1441</v>
      </c>
      <c r="C982" s="97" t="s">
        <v>1442</v>
      </c>
      <c r="D982" s="98"/>
      <c r="E982" s="99">
        <v>0</v>
      </c>
      <c r="F982" s="99">
        <f t="shared" si="562"/>
        <v>700000</v>
      </c>
      <c r="G982" s="99">
        <f t="shared" si="563"/>
        <v>700000</v>
      </c>
      <c r="H982" s="99">
        <f t="shared" ref="H982:L982" si="585">+H983+H984+H985</f>
        <v>0</v>
      </c>
      <c r="I982" s="99">
        <f t="shared" si="585"/>
        <v>0</v>
      </c>
      <c r="J982" s="99">
        <f t="shared" si="585"/>
        <v>0</v>
      </c>
      <c r="K982" s="99">
        <f t="shared" si="585"/>
        <v>0</v>
      </c>
      <c r="L982" s="99">
        <f t="shared" si="585"/>
        <v>0</v>
      </c>
      <c r="M982" s="99">
        <f>+M983+M984+M985</f>
        <v>700000</v>
      </c>
      <c r="N982" s="99">
        <f t="shared" ref="N982:W982" si="586">+N983+N984+N985</f>
        <v>0</v>
      </c>
      <c r="O982" s="99">
        <f t="shared" si="586"/>
        <v>0</v>
      </c>
      <c r="P982" s="99">
        <f t="shared" si="586"/>
        <v>0</v>
      </c>
      <c r="Q982" s="99">
        <f t="shared" si="586"/>
        <v>0</v>
      </c>
      <c r="R982" s="99">
        <f t="shared" si="586"/>
        <v>0</v>
      </c>
      <c r="S982" s="99">
        <f t="shared" si="586"/>
        <v>0</v>
      </c>
      <c r="T982" s="99">
        <f t="shared" si="586"/>
        <v>0</v>
      </c>
      <c r="U982" s="99">
        <f t="shared" si="586"/>
        <v>0</v>
      </c>
      <c r="V982" s="99">
        <f t="shared" si="586"/>
        <v>0</v>
      </c>
      <c r="W982" s="145">
        <f t="shared" si="586"/>
        <v>700000</v>
      </c>
      <c r="X982" s="110"/>
      <c r="Y982" s="110"/>
      <c r="Z982" s="110"/>
      <c r="AA982" s="110"/>
      <c r="AB982" s="110"/>
      <c r="AC982" s="110"/>
      <c r="AD982" s="110"/>
      <c r="AE982" s="146"/>
      <c r="AF982" s="146"/>
      <c r="AG982" s="146"/>
      <c r="AH982" s="146"/>
      <c r="AI982" s="146"/>
    </row>
    <row r="983" spans="2:35" s="147" customFormat="1" ht="12" hidden="1" customHeight="1" x14ac:dyDescent="0.2">
      <c r="B983" s="111" t="s">
        <v>1443</v>
      </c>
      <c r="C983" s="109" t="s">
        <v>1074</v>
      </c>
      <c r="D983" s="98"/>
      <c r="E983" s="99">
        <v>0</v>
      </c>
      <c r="F983" s="99">
        <f t="shared" si="562"/>
        <v>154000</v>
      </c>
      <c r="G983" s="99">
        <f t="shared" si="563"/>
        <v>154000</v>
      </c>
      <c r="H983" s="99">
        <v>0</v>
      </c>
      <c r="I983" s="99">
        <v>0</v>
      </c>
      <c r="J983" s="99">
        <v>0</v>
      </c>
      <c r="K983" s="99">
        <v>0</v>
      </c>
      <c r="L983" s="99">
        <v>0</v>
      </c>
      <c r="M983" s="99">
        <v>154000</v>
      </c>
      <c r="N983" s="99">
        <v>0</v>
      </c>
      <c r="O983" s="99">
        <v>0</v>
      </c>
      <c r="P983" s="99">
        <v>0</v>
      </c>
      <c r="Q983" s="99">
        <v>0</v>
      </c>
      <c r="R983" s="99">
        <v>0</v>
      </c>
      <c r="S983" s="99">
        <v>0</v>
      </c>
      <c r="T983" s="99">
        <v>0</v>
      </c>
      <c r="U983" s="99">
        <v>0</v>
      </c>
      <c r="V983" s="99">
        <v>0</v>
      </c>
      <c r="W983" s="100">
        <f t="shared" ref="W983:W985" si="587">SUM(H983:V983)</f>
        <v>154000</v>
      </c>
      <c r="X983" s="110"/>
      <c r="Y983" s="110"/>
      <c r="Z983" s="110"/>
      <c r="AA983" s="110"/>
      <c r="AB983" s="110"/>
      <c r="AC983" s="110"/>
      <c r="AD983" s="110"/>
      <c r="AE983" s="146"/>
      <c r="AF983" s="146"/>
      <c r="AG983" s="146"/>
      <c r="AH983" s="146"/>
      <c r="AI983" s="146"/>
    </row>
    <row r="984" spans="2:35" s="147" customFormat="1" ht="12" hidden="1" customHeight="1" x14ac:dyDescent="0.2">
      <c r="B984" s="111" t="s">
        <v>1444</v>
      </c>
      <c r="C984" s="109" t="s">
        <v>1247</v>
      </c>
      <c r="D984" s="98"/>
      <c r="E984" s="99">
        <v>0</v>
      </c>
      <c r="F984" s="99">
        <f t="shared" si="562"/>
        <v>518000</v>
      </c>
      <c r="G984" s="99">
        <f t="shared" si="563"/>
        <v>518000</v>
      </c>
      <c r="H984" s="99">
        <v>0</v>
      </c>
      <c r="I984" s="99">
        <v>0</v>
      </c>
      <c r="J984" s="99">
        <v>0</v>
      </c>
      <c r="K984" s="99">
        <v>0</v>
      </c>
      <c r="L984" s="99">
        <v>0</v>
      </c>
      <c r="M984" s="99">
        <v>518000</v>
      </c>
      <c r="N984" s="99">
        <v>0</v>
      </c>
      <c r="O984" s="99">
        <v>0</v>
      </c>
      <c r="P984" s="99">
        <v>0</v>
      </c>
      <c r="Q984" s="99">
        <v>0</v>
      </c>
      <c r="R984" s="99">
        <v>0</v>
      </c>
      <c r="S984" s="99">
        <v>0</v>
      </c>
      <c r="T984" s="99">
        <v>0</v>
      </c>
      <c r="U984" s="99">
        <v>0</v>
      </c>
      <c r="V984" s="99">
        <v>0</v>
      </c>
      <c r="W984" s="100">
        <f t="shared" si="587"/>
        <v>518000</v>
      </c>
      <c r="X984" s="110"/>
      <c r="Y984" s="110"/>
      <c r="Z984" s="110"/>
      <c r="AA984" s="110"/>
      <c r="AB984" s="110"/>
      <c r="AC984" s="110"/>
      <c r="AD984" s="110"/>
      <c r="AE984" s="146"/>
      <c r="AF984" s="146"/>
      <c r="AG984" s="146"/>
      <c r="AH984" s="146"/>
      <c r="AI984" s="146"/>
    </row>
    <row r="985" spans="2:35" s="147" customFormat="1" ht="12" hidden="1" customHeight="1" x14ac:dyDescent="0.2">
      <c r="B985" s="111" t="s">
        <v>1445</v>
      </c>
      <c r="C985" s="109" t="s">
        <v>1078</v>
      </c>
      <c r="D985" s="98"/>
      <c r="E985" s="99">
        <v>0</v>
      </c>
      <c r="F985" s="99">
        <f t="shared" si="562"/>
        <v>28000</v>
      </c>
      <c r="G985" s="99">
        <f t="shared" si="563"/>
        <v>28000</v>
      </c>
      <c r="H985" s="99">
        <v>0</v>
      </c>
      <c r="I985" s="99">
        <v>0</v>
      </c>
      <c r="J985" s="99">
        <v>0</v>
      </c>
      <c r="K985" s="99">
        <v>0</v>
      </c>
      <c r="L985" s="99">
        <v>0</v>
      </c>
      <c r="M985" s="99">
        <v>28000</v>
      </c>
      <c r="N985" s="99">
        <v>0</v>
      </c>
      <c r="O985" s="99">
        <v>0</v>
      </c>
      <c r="P985" s="99">
        <v>0</v>
      </c>
      <c r="Q985" s="99">
        <v>0</v>
      </c>
      <c r="R985" s="99">
        <v>0</v>
      </c>
      <c r="S985" s="99">
        <v>0</v>
      </c>
      <c r="T985" s="99">
        <v>0</v>
      </c>
      <c r="U985" s="99">
        <v>0</v>
      </c>
      <c r="V985" s="99">
        <v>0</v>
      </c>
      <c r="W985" s="100">
        <f t="shared" si="587"/>
        <v>28000</v>
      </c>
      <c r="X985" s="110"/>
      <c r="Y985" s="110"/>
      <c r="Z985" s="110"/>
      <c r="AA985" s="110"/>
      <c r="AB985" s="110"/>
      <c r="AC985" s="110"/>
      <c r="AD985" s="110"/>
      <c r="AE985" s="146"/>
      <c r="AF985" s="146"/>
      <c r="AG985" s="146"/>
      <c r="AH985" s="146"/>
      <c r="AI985" s="146"/>
    </row>
    <row r="986" spans="2:35" s="147" customFormat="1" ht="33.75" hidden="1" x14ac:dyDescent="0.2">
      <c r="B986" s="96" t="s">
        <v>1441</v>
      </c>
      <c r="C986" s="97" t="s">
        <v>1446</v>
      </c>
      <c r="D986" s="98"/>
      <c r="E986" s="99">
        <v>0</v>
      </c>
      <c r="F986" s="99">
        <f t="shared" si="562"/>
        <v>330000</v>
      </c>
      <c r="G986" s="99">
        <f t="shared" si="563"/>
        <v>330000</v>
      </c>
      <c r="H986" s="99">
        <f t="shared" ref="H986:L986" si="588">+H987+H988+H989</f>
        <v>0</v>
      </c>
      <c r="I986" s="99">
        <f t="shared" si="588"/>
        <v>0</v>
      </c>
      <c r="J986" s="99">
        <f t="shared" si="588"/>
        <v>0</v>
      </c>
      <c r="K986" s="99">
        <f t="shared" si="588"/>
        <v>0</v>
      </c>
      <c r="L986" s="99">
        <f t="shared" si="588"/>
        <v>0</v>
      </c>
      <c r="M986" s="99">
        <f>+M987+M988+M989</f>
        <v>330000</v>
      </c>
      <c r="N986" s="99">
        <f t="shared" ref="N986:W986" si="589">+N987+N988+N989</f>
        <v>0</v>
      </c>
      <c r="O986" s="99">
        <f t="shared" si="589"/>
        <v>0</v>
      </c>
      <c r="P986" s="99">
        <f t="shared" si="589"/>
        <v>0</v>
      </c>
      <c r="Q986" s="99">
        <f t="shared" si="589"/>
        <v>0</v>
      </c>
      <c r="R986" s="99">
        <f t="shared" si="589"/>
        <v>0</v>
      </c>
      <c r="S986" s="99">
        <f t="shared" si="589"/>
        <v>0</v>
      </c>
      <c r="T986" s="99">
        <f t="shared" si="589"/>
        <v>0</v>
      </c>
      <c r="U986" s="99">
        <f t="shared" si="589"/>
        <v>0</v>
      </c>
      <c r="V986" s="99">
        <f t="shared" si="589"/>
        <v>0</v>
      </c>
      <c r="W986" s="145">
        <f t="shared" si="589"/>
        <v>330000</v>
      </c>
      <c r="X986" s="110"/>
      <c r="Y986" s="110"/>
      <c r="Z986" s="110"/>
      <c r="AA986" s="110"/>
      <c r="AB986" s="110"/>
      <c r="AC986" s="110"/>
      <c r="AD986" s="110"/>
      <c r="AE986" s="146"/>
      <c r="AF986" s="146"/>
      <c r="AG986" s="146"/>
      <c r="AH986" s="146"/>
      <c r="AI986" s="146"/>
    </row>
    <row r="987" spans="2:35" s="147" customFormat="1" ht="12" hidden="1" customHeight="1" x14ac:dyDescent="0.2">
      <c r="B987" s="111" t="s">
        <v>1443</v>
      </c>
      <c r="C987" s="109" t="s">
        <v>1074</v>
      </c>
      <c r="D987" s="98"/>
      <c r="E987" s="99">
        <v>0</v>
      </c>
      <c r="F987" s="99">
        <f t="shared" si="562"/>
        <v>72600</v>
      </c>
      <c r="G987" s="99">
        <f t="shared" si="563"/>
        <v>72600</v>
      </c>
      <c r="H987" s="99">
        <v>0</v>
      </c>
      <c r="I987" s="99">
        <v>0</v>
      </c>
      <c r="J987" s="99">
        <v>0</v>
      </c>
      <c r="K987" s="99">
        <v>0</v>
      </c>
      <c r="L987" s="99">
        <v>0</v>
      </c>
      <c r="M987" s="99">
        <v>72600</v>
      </c>
      <c r="N987" s="99">
        <v>0</v>
      </c>
      <c r="O987" s="99">
        <v>0</v>
      </c>
      <c r="P987" s="99">
        <v>0</v>
      </c>
      <c r="Q987" s="99">
        <v>0</v>
      </c>
      <c r="R987" s="99">
        <v>0</v>
      </c>
      <c r="S987" s="99">
        <v>0</v>
      </c>
      <c r="T987" s="99">
        <v>0</v>
      </c>
      <c r="U987" s="99">
        <v>0</v>
      </c>
      <c r="V987" s="99">
        <v>0</v>
      </c>
      <c r="W987" s="100">
        <f t="shared" ref="W987:W989" si="590">SUM(H987:V987)</f>
        <v>72600</v>
      </c>
      <c r="X987" s="110"/>
      <c r="Y987" s="110"/>
      <c r="Z987" s="110"/>
      <c r="AA987" s="110"/>
      <c r="AB987" s="110"/>
      <c r="AC987" s="110"/>
      <c r="AD987" s="110"/>
      <c r="AE987" s="146"/>
      <c r="AF987" s="146"/>
      <c r="AG987" s="146"/>
      <c r="AH987" s="146"/>
      <c r="AI987" s="146"/>
    </row>
    <row r="988" spans="2:35" s="147" customFormat="1" ht="12" hidden="1" customHeight="1" x14ac:dyDescent="0.2">
      <c r="B988" s="111" t="s">
        <v>1444</v>
      </c>
      <c r="C988" s="109" t="s">
        <v>1247</v>
      </c>
      <c r="D988" s="98"/>
      <c r="E988" s="99">
        <v>0</v>
      </c>
      <c r="F988" s="99">
        <f t="shared" si="562"/>
        <v>244200</v>
      </c>
      <c r="G988" s="99">
        <f t="shared" si="563"/>
        <v>244200</v>
      </c>
      <c r="H988" s="99">
        <v>0</v>
      </c>
      <c r="I988" s="99">
        <v>0</v>
      </c>
      <c r="J988" s="99">
        <v>0</v>
      </c>
      <c r="K988" s="99">
        <v>0</v>
      </c>
      <c r="L988" s="99">
        <v>0</v>
      </c>
      <c r="M988" s="99">
        <v>244200</v>
      </c>
      <c r="N988" s="99">
        <v>0</v>
      </c>
      <c r="O988" s="99">
        <v>0</v>
      </c>
      <c r="P988" s="99">
        <v>0</v>
      </c>
      <c r="Q988" s="99">
        <v>0</v>
      </c>
      <c r="R988" s="99">
        <v>0</v>
      </c>
      <c r="S988" s="99">
        <v>0</v>
      </c>
      <c r="T988" s="99">
        <v>0</v>
      </c>
      <c r="U988" s="99">
        <v>0</v>
      </c>
      <c r="V988" s="99">
        <v>0</v>
      </c>
      <c r="W988" s="100">
        <f t="shared" si="590"/>
        <v>244200</v>
      </c>
      <c r="X988" s="110"/>
      <c r="Y988" s="110"/>
      <c r="Z988" s="110"/>
      <c r="AA988" s="110"/>
      <c r="AB988" s="110"/>
      <c r="AC988" s="110"/>
      <c r="AD988" s="110"/>
      <c r="AE988" s="146"/>
      <c r="AF988" s="146"/>
      <c r="AG988" s="146"/>
      <c r="AH988" s="146"/>
      <c r="AI988" s="146"/>
    </row>
    <row r="989" spans="2:35" s="147" customFormat="1" ht="12" hidden="1" customHeight="1" x14ac:dyDescent="0.2">
      <c r="B989" s="111" t="s">
        <v>1445</v>
      </c>
      <c r="C989" s="109" t="s">
        <v>1078</v>
      </c>
      <c r="D989" s="98"/>
      <c r="E989" s="99">
        <v>0</v>
      </c>
      <c r="F989" s="99">
        <f t="shared" si="562"/>
        <v>13200</v>
      </c>
      <c r="G989" s="99">
        <f t="shared" si="563"/>
        <v>13200</v>
      </c>
      <c r="H989" s="99">
        <v>0</v>
      </c>
      <c r="I989" s="99">
        <v>0</v>
      </c>
      <c r="J989" s="99">
        <v>0</v>
      </c>
      <c r="K989" s="99">
        <v>0</v>
      </c>
      <c r="L989" s="99">
        <v>0</v>
      </c>
      <c r="M989" s="99">
        <v>13200</v>
      </c>
      <c r="N989" s="99">
        <v>0</v>
      </c>
      <c r="O989" s="99">
        <v>0</v>
      </c>
      <c r="P989" s="99">
        <v>0</v>
      </c>
      <c r="Q989" s="99">
        <v>0</v>
      </c>
      <c r="R989" s="99">
        <v>0</v>
      </c>
      <c r="S989" s="99">
        <v>0</v>
      </c>
      <c r="T989" s="99">
        <v>0</v>
      </c>
      <c r="U989" s="99">
        <v>0</v>
      </c>
      <c r="V989" s="99">
        <v>0</v>
      </c>
      <c r="W989" s="100">
        <f t="shared" si="590"/>
        <v>13200</v>
      </c>
      <c r="X989" s="110"/>
      <c r="Y989" s="110"/>
      <c r="Z989" s="110"/>
      <c r="AA989" s="110"/>
      <c r="AB989" s="110"/>
      <c r="AC989" s="110"/>
      <c r="AD989" s="110"/>
      <c r="AE989" s="146"/>
      <c r="AF989" s="146"/>
      <c r="AG989" s="146"/>
      <c r="AH989" s="146"/>
      <c r="AI989" s="146"/>
    </row>
    <row r="990" spans="2:35" s="147" customFormat="1" ht="33.75" hidden="1" x14ac:dyDescent="0.2">
      <c r="B990" s="96" t="s">
        <v>1447</v>
      </c>
      <c r="C990" s="97" t="s">
        <v>1448</v>
      </c>
      <c r="D990" s="98"/>
      <c r="E990" s="99">
        <v>0</v>
      </c>
      <c r="F990" s="99">
        <f t="shared" si="562"/>
        <v>300000</v>
      </c>
      <c r="G990" s="99">
        <f t="shared" si="563"/>
        <v>300000</v>
      </c>
      <c r="H990" s="99">
        <f t="shared" ref="H990:L990" si="591">+H991+H992+H993</f>
        <v>0</v>
      </c>
      <c r="I990" s="99">
        <f t="shared" si="591"/>
        <v>0</v>
      </c>
      <c r="J990" s="99">
        <f t="shared" si="591"/>
        <v>0</v>
      </c>
      <c r="K990" s="99">
        <f t="shared" si="591"/>
        <v>0</v>
      </c>
      <c r="L990" s="99">
        <f t="shared" si="591"/>
        <v>0</v>
      </c>
      <c r="M990" s="99">
        <f>+M991+M992+M993</f>
        <v>300000</v>
      </c>
      <c r="N990" s="99">
        <f t="shared" ref="N990:W990" si="592">+N991+N992+N993</f>
        <v>0</v>
      </c>
      <c r="O990" s="99">
        <f t="shared" si="592"/>
        <v>0</v>
      </c>
      <c r="P990" s="99">
        <f t="shared" si="592"/>
        <v>0</v>
      </c>
      <c r="Q990" s="99">
        <f t="shared" si="592"/>
        <v>0</v>
      </c>
      <c r="R990" s="99">
        <f t="shared" si="592"/>
        <v>0</v>
      </c>
      <c r="S990" s="99">
        <f t="shared" si="592"/>
        <v>0</v>
      </c>
      <c r="T990" s="99">
        <f t="shared" si="592"/>
        <v>0</v>
      </c>
      <c r="U990" s="99">
        <f t="shared" si="592"/>
        <v>0</v>
      </c>
      <c r="V990" s="99">
        <f t="shared" si="592"/>
        <v>0</v>
      </c>
      <c r="W990" s="145">
        <f t="shared" si="592"/>
        <v>300000</v>
      </c>
      <c r="X990" s="110"/>
      <c r="Y990" s="110"/>
      <c r="Z990" s="110"/>
      <c r="AA990" s="110"/>
      <c r="AB990" s="110"/>
      <c r="AC990" s="110"/>
      <c r="AD990" s="110"/>
      <c r="AE990" s="146"/>
      <c r="AF990" s="146"/>
      <c r="AG990" s="146"/>
      <c r="AH990" s="146"/>
      <c r="AI990" s="146"/>
    </row>
    <row r="991" spans="2:35" s="147" customFormat="1" ht="12" hidden="1" customHeight="1" x14ac:dyDescent="0.2">
      <c r="B991" s="111" t="s">
        <v>1449</v>
      </c>
      <c r="C991" s="109" t="s">
        <v>1074</v>
      </c>
      <c r="D991" s="98"/>
      <c r="E991" s="99">
        <v>0</v>
      </c>
      <c r="F991" s="99">
        <f t="shared" si="562"/>
        <v>66000</v>
      </c>
      <c r="G991" s="99">
        <f t="shared" si="563"/>
        <v>66000</v>
      </c>
      <c r="H991" s="99">
        <v>0</v>
      </c>
      <c r="I991" s="99">
        <v>0</v>
      </c>
      <c r="J991" s="99">
        <v>0</v>
      </c>
      <c r="K991" s="99">
        <v>0</v>
      </c>
      <c r="L991" s="99">
        <v>0</v>
      </c>
      <c r="M991" s="99">
        <v>66000</v>
      </c>
      <c r="N991" s="99">
        <v>0</v>
      </c>
      <c r="O991" s="99">
        <v>0</v>
      </c>
      <c r="P991" s="99">
        <v>0</v>
      </c>
      <c r="Q991" s="99">
        <v>0</v>
      </c>
      <c r="R991" s="99">
        <v>0</v>
      </c>
      <c r="S991" s="99">
        <v>0</v>
      </c>
      <c r="T991" s="99">
        <v>0</v>
      </c>
      <c r="U991" s="99">
        <v>0</v>
      </c>
      <c r="V991" s="99">
        <v>0</v>
      </c>
      <c r="W991" s="100">
        <f t="shared" ref="W991:W993" si="593">SUM(H991:V991)</f>
        <v>66000</v>
      </c>
      <c r="X991" s="110"/>
      <c r="Y991" s="110"/>
      <c r="Z991" s="110"/>
      <c r="AA991" s="110"/>
      <c r="AB991" s="110"/>
      <c r="AC991" s="110"/>
      <c r="AD991" s="110"/>
      <c r="AE991" s="146"/>
      <c r="AF991" s="146"/>
      <c r="AG991" s="146"/>
      <c r="AH991" s="146"/>
      <c r="AI991" s="146"/>
    </row>
    <row r="992" spans="2:35" s="147" customFormat="1" ht="12" hidden="1" customHeight="1" x14ac:dyDescent="0.2">
      <c r="B992" s="111" t="s">
        <v>1450</v>
      </c>
      <c r="C992" s="109" t="s">
        <v>1247</v>
      </c>
      <c r="D992" s="98"/>
      <c r="E992" s="99">
        <v>0</v>
      </c>
      <c r="F992" s="99">
        <f t="shared" si="562"/>
        <v>222000</v>
      </c>
      <c r="G992" s="99">
        <f t="shared" si="563"/>
        <v>222000</v>
      </c>
      <c r="H992" s="99">
        <v>0</v>
      </c>
      <c r="I992" s="99">
        <v>0</v>
      </c>
      <c r="J992" s="99">
        <v>0</v>
      </c>
      <c r="K992" s="99">
        <v>0</v>
      </c>
      <c r="L992" s="99">
        <v>0</v>
      </c>
      <c r="M992" s="99">
        <v>222000</v>
      </c>
      <c r="N992" s="99">
        <v>0</v>
      </c>
      <c r="O992" s="99">
        <v>0</v>
      </c>
      <c r="P992" s="99">
        <v>0</v>
      </c>
      <c r="Q992" s="99">
        <v>0</v>
      </c>
      <c r="R992" s="99">
        <v>0</v>
      </c>
      <c r="S992" s="99">
        <v>0</v>
      </c>
      <c r="T992" s="99">
        <v>0</v>
      </c>
      <c r="U992" s="99">
        <v>0</v>
      </c>
      <c r="V992" s="99">
        <v>0</v>
      </c>
      <c r="W992" s="100">
        <f t="shared" si="593"/>
        <v>222000</v>
      </c>
      <c r="X992" s="110"/>
      <c r="Y992" s="110"/>
      <c r="Z992" s="110"/>
      <c r="AA992" s="110"/>
      <c r="AB992" s="110"/>
      <c r="AC992" s="110"/>
      <c r="AD992" s="110"/>
      <c r="AE992" s="146"/>
      <c r="AF992" s="146"/>
      <c r="AG992" s="146"/>
      <c r="AH992" s="146"/>
      <c r="AI992" s="146"/>
    </row>
    <row r="993" spans="2:35" ht="12" hidden="1" customHeight="1" x14ac:dyDescent="0.2">
      <c r="B993" s="111" t="s">
        <v>1451</v>
      </c>
      <c r="C993" s="109" t="s">
        <v>1078</v>
      </c>
      <c r="D993" s="98"/>
      <c r="E993" s="99">
        <v>0</v>
      </c>
      <c r="F993" s="99">
        <f t="shared" si="562"/>
        <v>12000</v>
      </c>
      <c r="G993" s="99">
        <f t="shared" si="563"/>
        <v>12000</v>
      </c>
      <c r="H993" s="99">
        <v>0</v>
      </c>
      <c r="I993" s="99">
        <v>0</v>
      </c>
      <c r="J993" s="99">
        <v>0</v>
      </c>
      <c r="K993" s="99">
        <v>0</v>
      </c>
      <c r="L993" s="99">
        <v>0</v>
      </c>
      <c r="M993" s="99">
        <v>12000</v>
      </c>
      <c r="N993" s="99">
        <v>0</v>
      </c>
      <c r="O993" s="99">
        <v>0</v>
      </c>
      <c r="P993" s="99">
        <v>0</v>
      </c>
      <c r="Q993" s="99">
        <v>0</v>
      </c>
      <c r="R993" s="99">
        <v>0</v>
      </c>
      <c r="S993" s="99">
        <v>0</v>
      </c>
      <c r="T993" s="99">
        <v>0</v>
      </c>
      <c r="U993" s="99">
        <v>0</v>
      </c>
      <c r="V993" s="99">
        <v>0</v>
      </c>
      <c r="W993" s="100">
        <f t="shared" si="593"/>
        <v>12000</v>
      </c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</row>
    <row r="994" spans="2:35" ht="12" hidden="1" customHeight="1" x14ac:dyDescent="0.2">
      <c r="B994" s="111"/>
      <c r="C994" s="109"/>
      <c r="D994" s="98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10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</row>
    <row r="995" spans="2:35" ht="12" hidden="1" customHeight="1" x14ac:dyDescent="0.2">
      <c r="B995" s="96" t="s">
        <v>1452</v>
      </c>
      <c r="C995" s="109" t="s">
        <v>1093</v>
      </c>
      <c r="D995" s="98"/>
      <c r="E995" s="99">
        <v>0</v>
      </c>
      <c r="F995" s="99">
        <f t="shared" ref="F995:F1054" si="594">+G995-E995</f>
        <v>0</v>
      </c>
      <c r="G995" s="99">
        <f t="shared" ref="G995:G1054" si="595">+W995</f>
        <v>0</v>
      </c>
      <c r="H995" s="99">
        <f t="shared" ref="H995:U995" si="596">SUM(H996:H998)</f>
        <v>0</v>
      </c>
      <c r="I995" s="99">
        <f t="shared" si="596"/>
        <v>0</v>
      </c>
      <c r="J995" s="99">
        <f t="shared" si="596"/>
        <v>0</v>
      </c>
      <c r="K995" s="99">
        <f t="shared" si="596"/>
        <v>0</v>
      </c>
      <c r="L995" s="99">
        <f t="shared" si="596"/>
        <v>0</v>
      </c>
      <c r="M995" s="99">
        <f t="shared" si="596"/>
        <v>0</v>
      </c>
      <c r="N995" s="99">
        <f t="shared" si="596"/>
        <v>0</v>
      </c>
      <c r="O995" s="99">
        <f t="shared" si="596"/>
        <v>0</v>
      </c>
      <c r="P995" s="99">
        <f t="shared" si="596"/>
        <v>0</v>
      </c>
      <c r="Q995" s="99">
        <f t="shared" si="596"/>
        <v>0</v>
      </c>
      <c r="R995" s="99">
        <f t="shared" si="596"/>
        <v>0</v>
      </c>
      <c r="S995" s="99">
        <f t="shared" si="596"/>
        <v>0</v>
      </c>
      <c r="T995" s="99">
        <f t="shared" si="596"/>
        <v>0</v>
      </c>
      <c r="U995" s="99">
        <f t="shared" si="596"/>
        <v>0</v>
      </c>
      <c r="V995" s="99">
        <f>SUM(V996:V998)</f>
        <v>0</v>
      </c>
      <c r="W995" s="100">
        <f>SUM(W996:W998)</f>
        <v>0</v>
      </c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</row>
    <row r="996" spans="2:35" ht="12" hidden="1" customHeight="1" x14ac:dyDescent="0.2">
      <c r="B996" s="111" t="s">
        <v>1453</v>
      </c>
      <c r="C996" s="109" t="s">
        <v>1454</v>
      </c>
      <c r="D996" s="98"/>
      <c r="E996" s="99">
        <v>0</v>
      </c>
      <c r="F996" s="99">
        <f t="shared" si="594"/>
        <v>0</v>
      </c>
      <c r="G996" s="99">
        <f t="shared" si="595"/>
        <v>0</v>
      </c>
      <c r="H996" s="99">
        <v>0</v>
      </c>
      <c r="I996" s="99">
        <v>0</v>
      </c>
      <c r="J996" s="99">
        <v>0</v>
      </c>
      <c r="K996" s="99">
        <v>0</v>
      </c>
      <c r="L996" s="99">
        <v>0</v>
      </c>
      <c r="M996" s="99">
        <v>0</v>
      </c>
      <c r="N996" s="99">
        <v>0</v>
      </c>
      <c r="O996" s="99">
        <v>0</v>
      </c>
      <c r="P996" s="99">
        <v>0</v>
      </c>
      <c r="Q996" s="99">
        <v>0</v>
      </c>
      <c r="R996" s="99">
        <v>0</v>
      </c>
      <c r="S996" s="99">
        <v>0</v>
      </c>
      <c r="T996" s="99">
        <v>0</v>
      </c>
      <c r="U996" s="99">
        <v>0</v>
      </c>
      <c r="V996" s="99">
        <v>0</v>
      </c>
      <c r="W996" s="100">
        <f t="shared" ref="W996:W998" si="597">SUM(H996:V996)</f>
        <v>0</v>
      </c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</row>
    <row r="997" spans="2:35" ht="12" hidden="1" customHeight="1" x14ac:dyDescent="0.2">
      <c r="B997" s="111" t="s">
        <v>1455</v>
      </c>
      <c r="C997" s="109" t="s">
        <v>1456</v>
      </c>
      <c r="D997" s="98"/>
      <c r="E997" s="99">
        <v>0</v>
      </c>
      <c r="F997" s="99">
        <f t="shared" si="594"/>
        <v>0</v>
      </c>
      <c r="G997" s="99">
        <f t="shared" si="595"/>
        <v>0</v>
      </c>
      <c r="H997" s="99">
        <v>0</v>
      </c>
      <c r="I997" s="99">
        <v>0</v>
      </c>
      <c r="J997" s="99">
        <v>0</v>
      </c>
      <c r="K997" s="99">
        <v>0</v>
      </c>
      <c r="L997" s="99">
        <v>0</v>
      </c>
      <c r="M997" s="99">
        <v>0</v>
      </c>
      <c r="N997" s="99">
        <v>0</v>
      </c>
      <c r="O997" s="99">
        <v>0</v>
      </c>
      <c r="P997" s="99">
        <v>0</v>
      </c>
      <c r="Q997" s="99">
        <v>0</v>
      </c>
      <c r="R997" s="99">
        <v>0</v>
      </c>
      <c r="S997" s="99">
        <v>0</v>
      </c>
      <c r="T997" s="99">
        <v>0</v>
      </c>
      <c r="U997" s="99">
        <v>0</v>
      </c>
      <c r="V997" s="99">
        <v>0</v>
      </c>
      <c r="W997" s="100">
        <f t="shared" si="597"/>
        <v>0</v>
      </c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</row>
    <row r="998" spans="2:35" ht="12" hidden="1" customHeight="1" x14ac:dyDescent="0.2">
      <c r="B998" s="111" t="s">
        <v>1457</v>
      </c>
      <c r="C998" s="109" t="s">
        <v>1458</v>
      </c>
      <c r="D998" s="98"/>
      <c r="E998" s="99">
        <v>0</v>
      </c>
      <c r="F998" s="99">
        <f t="shared" si="594"/>
        <v>0</v>
      </c>
      <c r="G998" s="99">
        <f t="shared" si="595"/>
        <v>0</v>
      </c>
      <c r="H998" s="99">
        <v>0</v>
      </c>
      <c r="I998" s="99">
        <v>0</v>
      </c>
      <c r="J998" s="99">
        <v>0</v>
      </c>
      <c r="K998" s="99">
        <v>0</v>
      </c>
      <c r="L998" s="99">
        <v>0</v>
      </c>
      <c r="M998" s="99">
        <v>0</v>
      </c>
      <c r="N998" s="99">
        <v>0</v>
      </c>
      <c r="O998" s="99">
        <v>0</v>
      </c>
      <c r="P998" s="99">
        <v>0</v>
      </c>
      <c r="Q998" s="99">
        <v>0</v>
      </c>
      <c r="R998" s="99">
        <v>0</v>
      </c>
      <c r="S998" s="99">
        <v>0</v>
      </c>
      <c r="T998" s="99">
        <v>0</v>
      </c>
      <c r="U998" s="99">
        <v>0</v>
      </c>
      <c r="V998" s="99">
        <v>0</v>
      </c>
      <c r="W998" s="100">
        <f t="shared" si="597"/>
        <v>0</v>
      </c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</row>
    <row r="999" spans="2:35" s="41" customFormat="1" ht="12" hidden="1" customHeight="1" x14ac:dyDescent="0.2">
      <c r="B999" s="96" t="s">
        <v>1459</v>
      </c>
      <c r="C999" s="109" t="s">
        <v>1068</v>
      </c>
      <c r="D999" s="98"/>
      <c r="E999" s="99">
        <v>1800000</v>
      </c>
      <c r="F999" s="99">
        <f t="shared" si="594"/>
        <v>-1800000</v>
      </c>
      <c r="G999" s="99">
        <f t="shared" si="595"/>
        <v>0</v>
      </c>
      <c r="H999" s="99">
        <f t="shared" ref="H999:W999" si="598">+H1000+H1002</f>
        <v>0</v>
      </c>
      <c r="I999" s="99">
        <f t="shared" si="598"/>
        <v>0</v>
      </c>
      <c r="J999" s="99">
        <f t="shared" si="598"/>
        <v>0</v>
      </c>
      <c r="K999" s="99">
        <f t="shared" si="598"/>
        <v>0</v>
      </c>
      <c r="L999" s="99">
        <f t="shared" si="598"/>
        <v>0</v>
      </c>
      <c r="M999" s="99">
        <f t="shared" si="598"/>
        <v>0</v>
      </c>
      <c r="N999" s="99">
        <f t="shared" si="598"/>
        <v>0</v>
      </c>
      <c r="O999" s="99">
        <f t="shared" si="598"/>
        <v>0</v>
      </c>
      <c r="P999" s="99">
        <f t="shared" si="598"/>
        <v>0</v>
      </c>
      <c r="Q999" s="99">
        <f t="shared" si="598"/>
        <v>0</v>
      </c>
      <c r="R999" s="99">
        <f t="shared" si="598"/>
        <v>0</v>
      </c>
      <c r="S999" s="99">
        <f t="shared" si="598"/>
        <v>0</v>
      </c>
      <c r="T999" s="99">
        <f t="shared" si="598"/>
        <v>0</v>
      </c>
      <c r="U999" s="99">
        <f t="shared" si="598"/>
        <v>0</v>
      </c>
      <c r="V999" s="99">
        <f t="shared" si="598"/>
        <v>0</v>
      </c>
      <c r="W999" s="100">
        <f t="shared" si="598"/>
        <v>0</v>
      </c>
      <c r="X999" s="113"/>
      <c r="Y999" s="113"/>
      <c r="Z999" s="113"/>
      <c r="AA999" s="113"/>
      <c r="AB999" s="113"/>
      <c r="AC999" s="113"/>
      <c r="AD999" s="113"/>
      <c r="AE999" s="113"/>
      <c r="AF999" s="113"/>
      <c r="AG999" s="113"/>
      <c r="AH999" s="113"/>
      <c r="AI999" s="113"/>
    </row>
    <row r="1000" spans="2:35" ht="12" hidden="1" customHeight="1" x14ac:dyDescent="0.2">
      <c r="B1000" s="96" t="s">
        <v>1460</v>
      </c>
      <c r="C1000" s="109" t="s">
        <v>1070</v>
      </c>
      <c r="D1000" s="98"/>
      <c r="E1000" s="99">
        <v>1800000</v>
      </c>
      <c r="F1000" s="99">
        <f t="shared" si="594"/>
        <v>-1800000</v>
      </c>
      <c r="G1000" s="99">
        <f t="shared" si="595"/>
        <v>0</v>
      </c>
      <c r="H1000" s="99">
        <f>+H1001</f>
        <v>0</v>
      </c>
      <c r="I1000" s="99">
        <f t="shared" ref="I1000:V1000" si="599">+I1001</f>
        <v>0</v>
      </c>
      <c r="J1000" s="99">
        <f t="shared" si="599"/>
        <v>0</v>
      </c>
      <c r="K1000" s="99">
        <f t="shared" si="599"/>
        <v>0</v>
      </c>
      <c r="L1000" s="99">
        <f t="shared" si="599"/>
        <v>0</v>
      </c>
      <c r="M1000" s="99">
        <f t="shared" si="599"/>
        <v>0</v>
      </c>
      <c r="N1000" s="99">
        <f t="shared" si="599"/>
        <v>0</v>
      </c>
      <c r="O1000" s="99">
        <f t="shared" si="599"/>
        <v>0</v>
      </c>
      <c r="P1000" s="99">
        <f t="shared" si="599"/>
        <v>0</v>
      </c>
      <c r="Q1000" s="99">
        <f t="shared" si="599"/>
        <v>0</v>
      </c>
      <c r="R1000" s="99">
        <f t="shared" si="599"/>
        <v>0</v>
      </c>
      <c r="S1000" s="99">
        <f t="shared" si="599"/>
        <v>0</v>
      </c>
      <c r="T1000" s="99">
        <f t="shared" si="599"/>
        <v>0</v>
      </c>
      <c r="U1000" s="99">
        <f t="shared" si="599"/>
        <v>0</v>
      </c>
      <c r="V1000" s="99">
        <f t="shared" si="599"/>
        <v>0</v>
      </c>
      <c r="W1000" s="100">
        <v>0</v>
      </c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</row>
    <row r="1001" spans="2:35" ht="12" hidden="1" customHeight="1" x14ac:dyDescent="0.2">
      <c r="B1001" s="96" t="s">
        <v>1461</v>
      </c>
      <c r="C1001" s="109" t="s">
        <v>1234</v>
      </c>
      <c r="D1001" s="98"/>
      <c r="E1001" s="99">
        <v>850000</v>
      </c>
      <c r="F1001" s="99">
        <f t="shared" si="594"/>
        <v>-850000</v>
      </c>
      <c r="G1001" s="99">
        <f t="shared" si="595"/>
        <v>0</v>
      </c>
      <c r="H1001" s="99">
        <v>0</v>
      </c>
      <c r="I1001" s="99">
        <v>0</v>
      </c>
      <c r="J1001" s="99">
        <v>0</v>
      </c>
      <c r="K1001" s="99">
        <v>0</v>
      </c>
      <c r="L1001" s="99">
        <v>0</v>
      </c>
      <c r="M1001" s="99">
        <v>0</v>
      </c>
      <c r="N1001" s="99">
        <v>0</v>
      </c>
      <c r="O1001" s="99">
        <v>0</v>
      </c>
      <c r="P1001" s="99">
        <v>0</v>
      </c>
      <c r="Q1001" s="99">
        <v>0</v>
      </c>
      <c r="R1001" s="99">
        <v>0</v>
      </c>
      <c r="S1001" s="99">
        <v>0</v>
      </c>
      <c r="T1001" s="99">
        <v>0</v>
      </c>
      <c r="U1001" s="99">
        <v>0</v>
      </c>
      <c r="V1001" s="99">
        <v>0</v>
      </c>
      <c r="W1001" s="100">
        <v>0</v>
      </c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</row>
    <row r="1002" spans="2:35" ht="12" hidden="1" customHeight="1" x14ac:dyDescent="0.2">
      <c r="B1002" s="96" t="s">
        <v>1462</v>
      </c>
      <c r="C1002" s="109" t="s">
        <v>1093</v>
      </c>
      <c r="D1002" s="98"/>
      <c r="E1002" s="99">
        <v>0</v>
      </c>
      <c r="F1002" s="99">
        <f t="shared" si="594"/>
        <v>0</v>
      </c>
      <c r="G1002" s="99">
        <f t="shared" si="595"/>
        <v>0</v>
      </c>
      <c r="H1002" s="99">
        <f t="shared" ref="H1002:U1002" si="600">+H1003</f>
        <v>0</v>
      </c>
      <c r="I1002" s="99">
        <f t="shared" si="600"/>
        <v>0</v>
      </c>
      <c r="J1002" s="99">
        <f t="shared" si="600"/>
        <v>0</v>
      </c>
      <c r="K1002" s="99">
        <f t="shared" si="600"/>
        <v>0</v>
      </c>
      <c r="L1002" s="99">
        <f t="shared" si="600"/>
        <v>0</v>
      </c>
      <c r="M1002" s="99">
        <f t="shared" si="600"/>
        <v>0</v>
      </c>
      <c r="N1002" s="99">
        <f t="shared" si="600"/>
        <v>0</v>
      </c>
      <c r="O1002" s="99">
        <f t="shared" si="600"/>
        <v>0</v>
      </c>
      <c r="P1002" s="99">
        <f t="shared" si="600"/>
        <v>0</v>
      </c>
      <c r="Q1002" s="99">
        <f t="shared" si="600"/>
        <v>0</v>
      </c>
      <c r="R1002" s="99">
        <f t="shared" si="600"/>
        <v>0</v>
      </c>
      <c r="S1002" s="99">
        <f t="shared" si="600"/>
        <v>0</v>
      </c>
      <c r="T1002" s="99">
        <f t="shared" si="600"/>
        <v>0</v>
      </c>
      <c r="U1002" s="99">
        <f t="shared" si="600"/>
        <v>0</v>
      </c>
      <c r="V1002" s="99">
        <f>+V1003</f>
        <v>0</v>
      </c>
      <c r="W1002" s="100">
        <f>+W1003</f>
        <v>0</v>
      </c>
      <c r="X1002" s="110"/>
      <c r="Y1002" s="110"/>
      <c r="Z1002" s="110"/>
      <c r="AA1002" s="110"/>
      <c r="AB1002" s="110"/>
      <c r="AC1002" s="110"/>
      <c r="AD1002" s="110"/>
      <c r="AE1002" s="110"/>
      <c r="AF1002" s="110"/>
      <c r="AG1002" s="110"/>
      <c r="AH1002" s="110"/>
      <c r="AI1002" s="110"/>
    </row>
    <row r="1003" spans="2:35" ht="12" hidden="1" customHeight="1" x14ac:dyDescent="0.2">
      <c r="B1003" s="111" t="s">
        <v>1463</v>
      </c>
      <c r="C1003" s="109" t="s">
        <v>1464</v>
      </c>
      <c r="D1003" s="98"/>
      <c r="E1003" s="99">
        <v>0</v>
      </c>
      <c r="F1003" s="99">
        <f t="shared" si="594"/>
        <v>0</v>
      </c>
      <c r="G1003" s="99">
        <f t="shared" si="595"/>
        <v>0</v>
      </c>
      <c r="H1003" s="99">
        <v>0</v>
      </c>
      <c r="I1003" s="99">
        <v>0</v>
      </c>
      <c r="J1003" s="99">
        <v>0</v>
      </c>
      <c r="K1003" s="99">
        <v>0</v>
      </c>
      <c r="L1003" s="99">
        <v>0</v>
      </c>
      <c r="M1003" s="99">
        <v>0</v>
      </c>
      <c r="N1003" s="99">
        <v>0</v>
      </c>
      <c r="O1003" s="99">
        <v>0</v>
      </c>
      <c r="P1003" s="99">
        <v>0</v>
      </c>
      <c r="Q1003" s="99">
        <v>0</v>
      </c>
      <c r="R1003" s="99">
        <v>0</v>
      </c>
      <c r="S1003" s="99">
        <v>0</v>
      </c>
      <c r="T1003" s="99">
        <v>0</v>
      </c>
      <c r="U1003" s="99">
        <v>0</v>
      </c>
      <c r="V1003" s="99">
        <v>0</v>
      </c>
      <c r="W1003" s="100">
        <f>SUM(H1003:V1003)</f>
        <v>0</v>
      </c>
      <c r="X1003" s="110"/>
      <c r="Y1003" s="110"/>
      <c r="Z1003" s="110"/>
      <c r="AA1003" s="110"/>
      <c r="AB1003" s="110"/>
      <c r="AC1003" s="110"/>
      <c r="AD1003" s="110"/>
      <c r="AE1003" s="110"/>
      <c r="AF1003" s="110"/>
      <c r="AG1003" s="110"/>
      <c r="AH1003" s="110"/>
      <c r="AI1003" s="110"/>
    </row>
    <row r="1004" spans="2:35" s="116" customFormat="1" ht="12" hidden="1" customHeight="1" x14ac:dyDescent="0.2">
      <c r="B1004" s="103" t="s">
        <v>1465</v>
      </c>
      <c r="C1004" s="104" t="s">
        <v>1466</v>
      </c>
      <c r="D1004" s="105"/>
      <c r="E1004" s="106">
        <v>0</v>
      </c>
      <c r="F1004" s="106">
        <f t="shared" si="594"/>
        <v>0</v>
      </c>
      <c r="G1004" s="106">
        <f t="shared" si="595"/>
        <v>0</v>
      </c>
      <c r="H1004" s="106">
        <f t="shared" ref="H1004:U1005" si="601">+H1005</f>
        <v>0</v>
      </c>
      <c r="I1004" s="106">
        <f t="shared" si="601"/>
        <v>0</v>
      </c>
      <c r="J1004" s="106">
        <f t="shared" si="601"/>
        <v>0</v>
      </c>
      <c r="K1004" s="106">
        <f t="shared" si="601"/>
        <v>0</v>
      </c>
      <c r="L1004" s="106">
        <f t="shared" si="601"/>
        <v>0</v>
      </c>
      <c r="M1004" s="106">
        <f t="shared" si="601"/>
        <v>0</v>
      </c>
      <c r="N1004" s="106">
        <f t="shared" si="601"/>
        <v>0</v>
      </c>
      <c r="O1004" s="106">
        <f t="shared" si="601"/>
        <v>0</v>
      </c>
      <c r="P1004" s="106">
        <f t="shared" si="601"/>
        <v>0</v>
      </c>
      <c r="Q1004" s="106">
        <f t="shared" si="601"/>
        <v>0</v>
      </c>
      <c r="R1004" s="106">
        <f t="shared" si="601"/>
        <v>0</v>
      </c>
      <c r="S1004" s="106">
        <f t="shared" si="601"/>
        <v>0</v>
      </c>
      <c r="T1004" s="106">
        <f t="shared" si="601"/>
        <v>0</v>
      </c>
      <c r="U1004" s="106">
        <f t="shared" si="601"/>
        <v>0</v>
      </c>
      <c r="V1004" s="106">
        <f>+V1005</f>
        <v>0</v>
      </c>
      <c r="W1004" s="107">
        <f>+W1005</f>
        <v>0</v>
      </c>
      <c r="X1004" s="115"/>
      <c r="Y1004" s="115"/>
      <c r="Z1004" s="115"/>
      <c r="AA1004" s="115"/>
      <c r="AB1004" s="115"/>
      <c r="AC1004" s="115"/>
      <c r="AD1004" s="115"/>
      <c r="AE1004" s="115"/>
      <c r="AF1004" s="115"/>
      <c r="AG1004" s="115"/>
      <c r="AH1004" s="115"/>
      <c r="AI1004" s="115"/>
    </row>
    <row r="1005" spans="2:35" s="149" customFormat="1" ht="12" hidden="1" customHeight="1" x14ac:dyDescent="0.2">
      <c r="B1005" s="96" t="s">
        <v>1467</v>
      </c>
      <c r="C1005" s="109" t="s">
        <v>64</v>
      </c>
      <c r="D1005" s="98"/>
      <c r="E1005" s="99">
        <v>0</v>
      </c>
      <c r="F1005" s="99">
        <f t="shared" si="594"/>
        <v>0</v>
      </c>
      <c r="G1005" s="99">
        <f t="shared" si="595"/>
        <v>0</v>
      </c>
      <c r="H1005" s="99">
        <f t="shared" si="601"/>
        <v>0</v>
      </c>
      <c r="I1005" s="99">
        <f t="shared" si="601"/>
        <v>0</v>
      </c>
      <c r="J1005" s="99">
        <f t="shared" si="601"/>
        <v>0</v>
      </c>
      <c r="K1005" s="99">
        <f t="shared" si="601"/>
        <v>0</v>
      </c>
      <c r="L1005" s="99">
        <f t="shared" si="601"/>
        <v>0</v>
      </c>
      <c r="M1005" s="99">
        <f t="shared" si="601"/>
        <v>0</v>
      </c>
      <c r="N1005" s="99">
        <f t="shared" si="601"/>
        <v>0</v>
      </c>
      <c r="O1005" s="99">
        <f t="shared" si="601"/>
        <v>0</v>
      </c>
      <c r="P1005" s="99">
        <f t="shared" si="601"/>
        <v>0</v>
      </c>
      <c r="Q1005" s="99">
        <f t="shared" si="601"/>
        <v>0</v>
      </c>
      <c r="R1005" s="99">
        <f t="shared" si="601"/>
        <v>0</v>
      </c>
      <c r="S1005" s="99">
        <f t="shared" si="601"/>
        <v>0</v>
      </c>
      <c r="T1005" s="99">
        <f t="shared" si="601"/>
        <v>0</v>
      </c>
      <c r="U1005" s="99">
        <f t="shared" si="601"/>
        <v>0</v>
      </c>
      <c r="V1005" s="99">
        <f>+V1006</f>
        <v>0</v>
      </c>
      <c r="W1005" s="100">
        <f>+W1006</f>
        <v>0</v>
      </c>
      <c r="X1005" s="148"/>
      <c r="Y1005" s="148"/>
      <c r="Z1005" s="148"/>
      <c r="AA1005" s="148"/>
      <c r="AB1005" s="148"/>
      <c r="AC1005" s="148"/>
      <c r="AD1005" s="148"/>
      <c r="AE1005" s="148"/>
      <c r="AF1005" s="148"/>
      <c r="AG1005" s="148"/>
      <c r="AH1005" s="148"/>
      <c r="AI1005" s="148"/>
    </row>
    <row r="1006" spans="2:35" ht="12" hidden="1" customHeight="1" x14ac:dyDescent="0.2">
      <c r="B1006" s="96" t="s">
        <v>1468</v>
      </c>
      <c r="C1006" s="109" t="s">
        <v>1070</v>
      </c>
      <c r="D1006" s="98"/>
      <c r="E1006" s="99">
        <v>0</v>
      </c>
      <c r="F1006" s="99">
        <f t="shared" si="594"/>
        <v>0</v>
      </c>
      <c r="G1006" s="99">
        <f t="shared" si="595"/>
        <v>0</v>
      </c>
      <c r="H1006" s="99">
        <f t="shared" ref="H1006:W1006" si="602">+H1007+H1008</f>
        <v>0</v>
      </c>
      <c r="I1006" s="99">
        <f t="shared" si="602"/>
        <v>0</v>
      </c>
      <c r="J1006" s="99">
        <f t="shared" si="602"/>
        <v>0</v>
      </c>
      <c r="K1006" s="99">
        <f t="shared" si="602"/>
        <v>0</v>
      </c>
      <c r="L1006" s="99">
        <f t="shared" si="602"/>
        <v>0</v>
      </c>
      <c r="M1006" s="99">
        <f t="shared" si="602"/>
        <v>0</v>
      </c>
      <c r="N1006" s="99">
        <f t="shared" si="602"/>
        <v>0</v>
      </c>
      <c r="O1006" s="99">
        <f t="shared" si="602"/>
        <v>0</v>
      </c>
      <c r="P1006" s="99">
        <f t="shared" si="602"/>
        <v>0</v>
      </c>
      <c r="Q1006" s="99">
        <f t="shared" si="602"/>
        <v>0</v>
      </c>
      <c r="R1006" s="99">
        <f t="shared" si="602"/>
        <v>0</v>
      </c>
      <c r="S1006" s="99">
        <f t="shared" si="602"/>
        <v>0</v>
      </c>
      <c r="T1006" s="99">
        <f t="shared" si="602"/>
        <v>0</v>
      </c>
      <c r="U1006" s="99">
        <f t="shared" si="602"/>
        <v>0</v>
      </c>
      <c r="V1006" s="99">
        <f t="shared" si="602"/>
        <v>0</v>
      </c>
      <c r="W1006" s="100">
        <f t="shared" si="602"/>
        <v>0</v>
      </c>
      <c r="X1006" s="110"/>
      <c r="Y1006" s="110"/>
      <c r="Z1006" s="110"/>
      <c r="AA1006" s="110"/>
      <c r="AB1006" s="110"/>
      <c r="AC1006" s="110"/>
      <c r="AD1006" s="110"/>
      <c r="AE1006" s="110"/>
      <c r="AF1006" s="110"/>
      <c r="AG1006" s="110"/>
      <c r="AH1006" s="110"/>
      <c r="AI1006" s="110"/>
    </row>
    <row r="1007" spans="2:35" ht="12" hidden="1" customHeight="1" x14ac:dyDescent="0.2">
      <c r="B1007" s="96" t="s">
        <v>1469</v>
      </c>
      <c r="C1007" s="109" t="s">
        <v>1470</v>
      </c>
      <c r="D1007" s="98"/>
      <c r="E1007" s="99">
        <v>0</v>
      </c>
      <c r="F1007" s="99">
        <f t="shared" si="594"/>
        <v>0</v>
      </c>
      <c r="G1007" s="99">
        <f t="shared" si="595"/>
        <v>0</v>
      </c>
      <c r="H1007" s="99">
        <v>0</v>
      </c>
      <c r="I1007" s="99">
        <v>0</v>
      </c>
      <c r="J1007" s="99">
        <v>0</v>
      </c>
      <c r="K1007" s="99">
        <v>0</v>
      </c>
      <c r="L1007" s="99">
        <v>0</v>
      </c>
      <c r="M1007" s="99">
        <v>0</v>
      </c>
      <c r="N1007" s="99">
        <v>0</v>
      </c>
      <c r="O1007" s="99">
        <v>0</v>
      </c>
      <c r="P1007" s="99">
        <v>0</v>
      </c>
      <c r="Q1007" s="99">
        <v>0</v>
      </c>
      <c r="R1007" s="99">
        <v>0</v>
      </c>
      <c r="S1007" s="99">
        <v>0</v>
      </c>
      <c r="T1007" s="99">
        <v>0</v>
      </c>
      <c r="U1007" s="99">
        <v>0</v>
      </c>
      <c r="V1007" s="99">
        <v>0</v>
      </c>
      <c r="W1007" s="100">
        <v>0</v>
      </c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</row>
    <row r="1008" spans="2:35" ht="12" hidden="1" customHeight="1" x14ac:dyDescent="0.2">
      <c r="B1008" s="96" t="s">
        <v>1471</v>
      </c>
      <c r="C1008" s="109" t="s">
        <v>1470</v>
      </c>
      <c r="D1008" s="98"/>
      <c r="E1008" s="99">
        <v>0</v>
      </c>
      <c r="F1008" s="99">
        <f t="shared" si="594"/>
        <v>0</v>
      </c>
      <c r="G1008" s="99">
        <f t="shared" si="595"/>
        <v>0</v>
      </c>
      <c r="H1008" s="99">
        <v>0</v>
      </c>
      <c r="I1008" s="99">
        <v>0</v>
      </c>
      <c r="J1008" s="99">
        <v>0</v>
      </c>
      <c r="K1008" s="99">
        <v>0</v>
      </c>
      <c r="L1008" s="99">
        <v>0</v>
      </c>
      <c r="M1008" s="99">
        <v>0</v>
      </c>
      <c r="N1008" s="99">
        <v>0</v>
      </c>
      <c r="O1008" s="99">
        <v>0</v>
      </c>
      <c r="P1008" s="99">
        <v>0</v>
      </c>
      <c r="Q1008" s="99">
        <v>0</v>
      </c>
      <c r="R1008" s="99">
        <v>0</v>
      </c>
      <c r="S1008" s="99">
        <v>0</v>
      </c>
      <c r="T1008" s="99">
        <v>0</v>
      </c>
      <c r="U1008" s="99">
        <v>0</v>
      </c>
      <c r="V1008" s="99">
        <v>0</v>
      </c>
      <c r="W1008" s="100">
        <v>0</v>
      </c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</row>
    <row r="1009" spans="2:35" s="116" customFormat="1" ht="12" hidden="1" customHeight="1" x14ac:dyDescent="0.2">
      <c r="B1009" s="103" t="s">
        <v>1472</v>
      </c>
      <c r="C1009" s="104" t="s">
        <v>1473</v>
      </c>
      <c r="D1009" s="105"/>
      <c r="E1009" s="106">
        <v>450000</v>
      </c>
      <c r="F1009" s="106">
        <f t="shared" si="594"/>
        <v>-450000</v>
      </c>
      <c r="G1009" s="106">
        <f t="shared" si="595"/>
        <v>0</v>
      </c>
      <c r="H1009" s="106">
        <f t="shared" ref="H1009:W1009" si="603">+H1013+H1010</f>
        <v>0</v>
      </c>
      <c r="I1009" s="106">
        <f t="shared" si="603"/>
        <v>0</v>
      </c>
      <c r="J1009" s="106">
        <f t="shared" si="603"/>
        <v>0</v>
      </c>
      <c r="K1009" s="106">
        <f t="shared" si="603"/>
        <v>0</v>
      </c>
      <c r="L1009" s="106">
        <f t="shared" si="603"/>
        <v>0</v>
      </c>
      <c r="M1009" s="106">
        <f t="shared" si="603"/>
        <v>0</v>
      </c>
      <c r="N1009" s="106">
        <f t="shared" si="603"/>
        <v>0</v>
      </c>
      <c r="O1009" s="106">
        <f t="shared" si="603"/>
        <v>0</v>
      </c>
      <c r="P1009" s="106">
        <f t="shared" si="603"/>
        <v>0</v>
      </c>
      <c r="Q1009" s="106">
        <f t="shared" si="603"/>
        <v>0</v>
      </c>
      <c r="R1009" s="106">
        <f t="shared" si="603"/>
        <v>0</v>
      </c>
      <c r="S1009" s="106">
        <f t="shared" si="603"/>
        <v>0</v>
      </c>
      <c r="T1009" s="106">
        <f t="shared" si="603"/>
        <v>0</v>
      </c>
      <c r="U1009" s="106">
        <f t="shared" si="603"/>
        <v>0</v>
      </c>
      <c r="V1009" s="106">
        <f t="shared" si="603"/>
        <v>0</v>
      </c>
      <c r="W1009" s="107">
        <f t="shared" si="603"/>
        <v>0</v>
      </c>
      <c r="X1009" s="115"/>
      <c r="Y1009" s="115"/>
      <c r="Z1009" s="115"/>
      <c r="AA1009" s="115"/>
      <c r="AB1009" s="115"/>
      <c r="AC1009" s="115"/>
      <c r="AD1009" s="115"/>
      <c r="AE1009" s="115"/>
      <c r="AF1009" s="115"/>
      <c r="AG1009" s="115"/>
      <c r="AH1009" s="115"/>
      <c r="AI1009" s="115"/>
    </row>
    <row r="1010" spans="2:35" ht="12" hidden="1" customHeight="1" x14ac:dyDescent="0.2">
      <c r="B1010" s="96" t="s">
        <v>1474</v>
      </c>
      <c r="C1010" s="109" t="s">
        <v>64</v>
      </c>
      <c r="D1010" s="98"/>
      <c r="E1010" s="99">
        <v>450000</v>
      </c>
      <c r="F1010" s="99">
        <f t="shared" si="594"/>
        <v>-450000</v>
      </c>
      <c r="G1010" s="99">
        <f t="shared" si="595"/>
        <v>0</v>
      </c>
      <c r="H1010" s="99">
        <f t="shared" ref="H1010:W1011" si="604">+H1011</f>
        <v>0</v>
      </c>
      <c r="I1010" s="99">
        <f t="shared" si="604"/>
        <v>0</v>
      </c>
      <c r="J1010" s="99">
        <f t="shared" si="604"/>
        <v>0</v>
      </c>
      <c r="K1010" s="99">
        <f t="shared" si="604"/>
        <v>0</v>
      </c>
      <c r="L1010" s="99">
        <f t="shared" si="604"/>
        <v>0</v>
      </c>
      <c r="M1010" s="99">
        <f t="shared" si="604"/>
        <v>0</v>
      </c>
      <c r="N1010" s="99">
        <f t="shared" si="604"/>
        <v>0</v>
      </c>
      <c r="O1010" s="99">
        <f t="shared" si="604"/>
        <v>0</v>
      </c>
      <c r="P1010" s="99">
        <f t="shared" si="604"/>
        <v>0</v>
      </c>
      <c r="Q1010" s="99">
        <f t="shared" si="604"/>
        <v>0</v>
      </c>
      <c r="R1010" s="99">
        <f t="shared" si="604"/>
        <v>0</v>
      </c>
      <c r="S1010" s="99">
        <f t="shared" si="604"/>
        <v>0</v>
      </c>
      <c r="T1010" s="99">
        <f t="shared" si="604"/>
        <v>0</v>
      </c>
      <c r="U1010" s="99">
        <f t="shared" si="604"/>
        <v>0</v>
      </c>
      <c r="V1010" s="99">
        <f t="shared" si="604"/>
        <v>0</v>
      </c>
      <c r="W1010" s="100">
        <f t="shared" si="604"/>
        <v>0</v>
      </c>
      <c r="X1010" s="110"/>
      <c r="Y1010" s="110"/>
      <c r="Z1010" s="110"/>
      <c r="AA1010" s="110"/>
      <c r="AB1010" s="110"/>
      <c r="AC1010" s="110"/>
      <c r="AD1010" s="110"/>
      <c r="AE1010" s="110"/>
      <c r="AF1010" s="110"/>
      <c r="AG1010" s="110"/>
      <c r="AH1010" s="110"/>
      <c r="AI1010" s="110"/>
    </row>
    <row r="1011" spans="2:35" ht="12" hidden="1" customHeight="1" x14ac:dyDescent="0.2">
      <c r="B1011" s="96" t="s">
        <v>1475</v>
      </c>
      <c r="C1011" s="109" t="s">
        <v>1070</v>
      </c>
      <c r="D1011" s="98"/>
      <c r="E1011" s="99">
        <v>450000</v>
      </c>
      <c r="F1011" s="99">
        <f t="shared" si="594"/>
        <v>-450000</v>
      </c>
      <c r="G1011" s="99">
        <f t="shared" si="595"/>
        <v>0</v>
      </c>
      <c r="H1011" s="99">
        <f t="shared" si="604"/>
        <v>0</v>
      </c>
      <c r="I1011" s="99">
        <f t="shared" si="604"/>
        <v>0</v>
      </c>
      <c r="J1011" s="99">
        <f t="shared" si="604"/>
        <v>0</v>
      </c>
      <c r="K1011" s="99">
        <f t="shared" si="604"/>
        <v>0</v>
      </c>
      <c r="L1011" s="99">
        <f t="shared" si="604"/>
        <v>0</v>
      </c>
      <c r="M1011" s="99">
        <f t="shared" si="604"/>
        <v>0</v>
      </c>
      <c r="N1011" s="99">
        <f t="shared" si="604"/>
        <v>0</v>
      </c>
      <c r="O1011" s="99">
        <f t="shared" si="604"/>
        <v>0</v>
      </c>
      <c r="P1011" s="99">
        <f t="shared" si="604"/>
        <v>0</v>
      </c>
      <c r="Q1011" s="99">
        <f t="shared" si="604"/>
        <v>0</v>
      </c>
      <c r="R1011" s="99">
        <f t="shared" si="604"/>
        <v>0</v>
      </c>
      <c r="S1011" s="99">
        <f t="shared" si="604"/>
        <v>0</v>
      </c>
      <c r="T1011" s="99">
        <f t="shared" si="604"/>
        <v>0</v>
      </c>
      <c r="U1011" s="99">
        <f t="shared" si="604"/>
        <v>0</v>
      </c>
      <c r="V1011" s="99">
        <f t="shared" si="604"/>
        <v>0</v>
      </c>
      <c r="W1011" s="100">
        <f>+W1012</f>
        <v>0</v>
      </c>
      <c r="X1011" s="110"/>
      <c r="Y1011" s="110"/>
      <c r="Z1011" s="110"/>
      <c r="AA1011" s="110"/>
      <c r="AB1011" s="110"/>
      <c r="AC1011" s="110"/>
      <c r="AD1011" s="110"/>
      <c r="AE1011" s="110"/>
      <c r="AF1011" s="110"/>
      <c r="AG1011" s="110"/>
      <c r="AH1011" s="110"/>
      <c r="AI1011" s="110"/>
    </row>
    <row r="1012" spans="2:35" s="41" customFormat="1" hidden="1" x14ac:dyDescent="0.2">
      <c r="B1012" s="96"/>
      <c r="C1012" s="97"/>
      <c r="D1012" s="98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100"/>
      <c r="X1012" s="113"/>
      <c r="Y1012" s="113"/>
      <c r="Z1012" s="113"/>
      <c r="AA1012" s="113"/>
      <c r="AB1012" s="113"/>
      <c r="AC1012" s="113"/>
      <c r="AD1012" s="113"/>
      <c r="AE1012" s="113"/>
      <c r="AF1012" s="113"/>
      <c r="AG1012" s="113"/>
      <c r="AH1012" s="113"/>
      <c r="AI1012" s="113"/>
    </row>
    <row r="1013" spans="2:35" s="41" customFormat="1" ht="12" hidden="1" customHeight="1" x14ac:dyDescent="0.2">
      <c r="B1013" s="96" t="s">
        <v>1476</v>
      </c>
      <c r="C1013" s="109" t="s">
        <v>1068</v>
      </c>
      <c r="D1013" s="98"/>
      <c r="E1013" s="99">
        <v>450000</v>
      </c>
      <c r="F1013" s="99">
        <f t="shared" si="594"/>
        <v>-450000</v>
      </c>
      <c r="G1013" s="99">
        <f t="shared" si="595"/>
        <v>0</v>
      </c>
      <c r="H1013" s="99">
        <f t="shared" ref="H1013:W1014" si="605">+H1014</f>
        <v>0</v>
      </c>
      <c r="I1013" s="99">
        <f t="shared" si="605"/>
        <v>0</v>
      </c>
      <c r="J1013" s="99">
        <f t="shared" si="605"/>
        <v>0</v>
      </c>
      <c r="K1013" s="99">
        <f t="shared" si="605"/>
        <v>0</v>
      </c>
      <c r="L1013" s="99">
        <f t="shared" si="605"/>
        <v>0</v>
      </c>
      <c r="M1013" s="99">
        <f t="shared" si="605"/>
        <v>0</v>
      </c>
      <c r="N1013" s="99">
        <f t="shared" si="605"/>
        <v>0</v>
      </c>
      <c r="O1013" s="99">
        <f t="shared" si="605"/>
        <v>0</v>
      </c>
      <c r="P1013" s="99">
        <f t="shared" si="605"/>
        <v>0</v>
      </c>
      <c r="Q1013" s="99">
        <f t="shared" si="605"/>
        <v>0</v>
      </c>
      <c r="R1013" s="99">
        <f t="shared" si="605"/>
        <v>0</v>
      </c>
      <c r="S1013" s="99">
        <f t="shared" si="605"/>
        <v>0</v>
      </c>
      <c r="T1013" s="99">
        <f t="shared" si="605"/>
        <v>0</v>
      </c>
      <c r="U1013" s="99">
        <f t="shared" si="605"/>
        <v>0</v>
      </c>
      <c r="V1013" s="99">
        <f t="shared" si="605"/>
        <v>0</v>
      </c>
      <c r="W1013" s="100">
        <f t="shared" si="605"/>
        <v>0</v>
      </c>
      <c r="X1013" s="113"/>
      <c r="Y1013" s="113"/>
      <c r="Z1013" s="113"/>
      <c r="AA1013" s="113"/>
      <c r="AB1013" s="113"/>
      <c r="AC1013" s="113"/>
      <c r="AD1013" s="113"/>
      <c r="AE1013" s="113"/>
      <c r="AF1013" s="113"/>
      <c r="AG1013" s="113"/>
      <c r="AH1013" s="113"/>
      <c r="AI1013" s="113"/>
    </row>
    <row r="1014" spans="2:35" s="41" customFormat="1" ht="12" hidden="1" customHeight="1" x14ac:dyDescent="0.2">
      <c r="B1014" s="96" t="s">
        <v>1477</v>
      </c>
      <c r="C1014" s="109" t="s">
        <v>1070</v>
      </c>
      <c r="D1014" s="98"/>
      <c r="E1014" s="99">
        <v>450000</v>
      </c>
      <c r="F1014" s="99">
        <f t="shared" si="594"/>
        <v>-450000</v>
      </c>
      <c r="G1014" s="99">
        <f t="shared" si="595"/>
        <v>0</v>
      </c>
      <c r="H1014" s="99">
        <f t="shared" si="605"/>
        <v>0</v>
      </c>
      <c r="I1014" s="99">
        <f t="shared" si="605"/>
        <v>0</v>
      </c>
      <c r="J1014" s="99">
        <f t="shared" si="605"/>
        <v>0</v>
      </c>
      <c r="K1014" s="99">
        <f t="shared" si="605"/>
        <v>0</v>
      </c>
      <c r="L1014" s="99">
        <f t="shared" si="605"/>
        <v>0</v>
      </c>
      <c r="M1014" s="99">
        <f t="shared" si="605"/>
        <v>0</v>
      </c>
      <c r="N1014" s="99">
        <f t="shared" si="605"/>
        <v>0</v>
      </c>
      <c r="O1014" s="99">
        <f t="shared" si="605"/>
        <v>0</v>
      </c>
      <c r="P1014" s="99">
        <f t="shared" si="605"/>
        <v>0</v>
      </c>
      <c r="Q1014" s="99">
        <f t="shared" si="605"/>
        <v>0</v>
      </c>
      <c r="R1014" s="99">
        <f t="shared" si="605"/>
        <v>0</v>
      </c>
      <c r="S1014" s="99">
        <f t="shared" si="605"/>
        <v>0</v>
      </c>
      <c r="T1014" s="99">
        <f t="shared" si="605"/>
        <v>0</v>
      </c>
      <c r="U1014" s="99">
        <f t="shared" si="605"/>
        <v>0</v>
      </c>
      <c r="V1014" s="99">
        <f t="shared" si="605"/>
        <v>0</v>
      </c>
      <c r="W1014" s="100">
        <f>+W1015</f>
        <v>0</v>
      </c>
      <c r="X1014" s="113"/>
      <c r="Y1014" s="113"/>
      <c r="Z1014" s="113"/>
      <c r="AA1014" s="113"/>
      <c r="AB1014" s="113"/>
      <c r="AC1014" s="113"/>
      <c r="AD1014" s="113"/>
      <c r="AE1014" s="113"/>
      <c r="AF1014" s="113"/>
      <c r="AG1014" s="113"/>
      <c r="AH1014" s="113"/>
      <c r="AI1014" s="113"/>
    </row>
    <row r="1015" spans="2:35" s="41" customFormat="1" hidden="1" x14ac:dyDescent="0.2">
      <c r="B1015" s="96"/>
      <c r="C1015" s="97"/>
      <c r="D1015" s="98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100"/>
      <c r="X1015" s="113"/>
      <c r="Y1015" s="113"/>
      <c r="Z1015" s="113"/>
      <c r="AA1015" s="113"/>
      <c r="AB1015" s="113"/>
      <c r="AC1015" s="113"/>
      <c r="AD1015" s="113"/>
      <c r="AE1015" s="113"/>
      <c r="AF1015" s="113"/>
      <c r="AG1015" s="113"/>
      <c r="AH1015" s="113"/>
      <c r="AI1015" s="113"/>
    </row>
    <row r="1016" spans="2:35" s="41" customFormat="1" ht="12" hidden="1" customHeight="1" x14ac:dyDescent="0.2">
      <c r="B1016" s="96" t="s">
        <v>1478</v>
      </c>
      <c r="C1016" s="109" t="s">
        <v>1479</v>
      </c>
      <c r="D1016" s="98"/>
      <c r="E1016" s="99"/>
      <c r="F1016" s="99"/>
      <c r="G1016" s="99">
        <f t="shared" ref="G1016:V1018" si="606">+G1017</f>
        <v>0</v>
      </c>
      <c r="H1016" s="99">
        <f t="shared" si="606"/>
        <v>0</v>
      </c>
      <c r="I1016" s="99">
        <f t="shared" si="606"/>
        <v>0</v>
      </c>
      <c r="J1016" s="99">
        <f t="shared" si="606"/>
        <v>0</v>
      </c>
      <c r="K1016" s="99">
        <f t="shared" si="606"/>
        <v>0</v>
      </c>
      <c r="L1016" s="99">
        <f t="shared" si="606"/>
        <v>0</v>
      </c>
      <c r="M1016" s="99">
        <f>+M1017</f>
        <v>0</v>
      </c>
      <c r="N1016" s="99">
        <f t="shared" ref="N1016:W1018" si="607">+N1017</f>
        <v>0</v>
      </c>
      <c r="O1016" s="99">
        <f t="shared" si="607"/>
        <v>0</v>
      </c>
      <c r="P1016" s="99">
        <f t="shared" si="607"/>
        <v>0</v>
      </c>
      <c r="Q1016" s="99">
        <f t="shared" si="607"/>
        <v>0</v>
      </c>
      <c r="R1016" s="99">
        <f t="shared" si="607"/>
        <v>0</v>
      </c>
      <c r="S1016" s="99">
        <f t="shared" si="607"/>
        <v>0</v>
      </c>
      <c r="T1016" s="99">
        <f t="shared" si="607"/>
        <v>0</v>
      </c>
      <c r="U1016" s="99">
        <f t="shared" si="607"/>
        <v>0</v>
      </c>
      <c r="V1016" s="99">
        <f t="shared" si="607"/>
        <v>0</v>
      </c>
      <c r="W1016" s="100">
        <f t="shared" si="607"/>
        <v>0</v>
      </c>
      <c r="X1016" s="113"/>
      <c r="Y1016" s="113"/>
      <c r="Z1016" s="113"/>
      <c r="AA1016" s="113"/>
      <c r="AB1016" s="113"/>
      <c r="AC1016" s="113"/>
      <c r="AD1016" s="113"/>
      <c r="AE1016" s="113"/>
      <c r="AF1016" s="113"/>
      <c r="AG1016" s="113"/>
      <c r="AH1016" s="113"/>
      <c r="AI1016" s="113"/>
    </row>
    <row r="1017" spans="2:35" s="41" customFormat="1" ht="12" hidden="1" customHeight="1" x14ac:dyDescent="0.2">
      <c r="B1017" s="96" t="s">
        <v>1480</v>
      </c>
      <c r="C1017" s="109" t="s">
        <v>1068</v>
      </c>
      <c r="D1017" s="98"/>
      <c r="E1017" s="99">
        <v>450000</v>
      </c>
      <c r="F1017" s="99">
        <f t="shared" ref="F1017:F1019" si="608">+G1017-E1017</f>
        <v>-450000</v>
      </c>
      <c r="G1017" s="99">
        <f t="shared" ref="G1017:G1019" si="609">+W1017</f>
        <v>0</v>
      </c>
      <c r="H1017" s="99">
        <f t="shared" si="606"/>
        <v>0</v>
      </c>
      <c r="I1017" s="99">
        <f t="shared" si="606"/>
        <v>0</v>
      </c>
      <c r="J1017" s="99">
        <f t="shared" si="606"/>
        <v>0</v>
      </c>
      <c r="K1017" s="99">
        <f t="shared" si="606"/>
        <v>0</v>
      </c>
      <c r="L1017" s="99">
        <f t="shared" si="606"/>
        <v>0</v>
      </c>
      <c r="M1017" s="99">
        <f t="shared" si="606"/>
        <v>0</v>
      </c>
      <c r="N1017" s="99">
        <f t="shared" si="606"/>
        <v>0</v>
      </c>
      <c r="O1017" s="99">
        <f t="shared" si="606"/>
        <v>0</v>
      </c>
      <c r="P1017" s="99">
        <f t="shared" si="606"/>
        <v>0</v>
      </c>
      <c r="Q1017" s="99">
        <f t="shared" si="606"/>
        <v>0</v>
      </c>
      <c r="R1017" s="99">
        <f t="shared" si="606"/>
        <v>0</v>
      </c>
      <c r="S1017" s="99">
        <f t="shared" si="606"/>
        <v>0</v>
      </c>
      <c r="T1017" s="99">
        <f t="shared" si="606"/>
        <v>0</v>
      </c>
      <c r="U1017" s="99">
        <f t="shared" si="606"/>
        <v>0</v>
      </c>
      <c r="V1017" s="99">
        <f t="shared" si="606"/>
        <v>0</v>
      </c>
      <c r="W1017" s="100">
        <f t="shared" si="607"/>
        <v>0</v>
      </c>
      <c r="X1017" s="113"/>
      <c r="Y1017" s="113"/>
      <c r="Z1017" s="113"/>
      <c r="AA1017" s="113"/>
      <c r="AB1017" s="113"/>
      <c r="AC1017" s="113"/>
      <c r="AD1017" s="113"/>
      <c r="AE1017" s="113"/>
      <c r="AF1017" s="113"/>
      <c r="AG1017" s="113"/>
      <c r="AH1017" s="113"/>
      <c r="AI1017" s="113"/>
    </row>
    <row r="1018" spans="2:35" s="41" customFormat="1" ht="12" hidden="1" customHeight="1" x14ac:dyDescent="0.2">
      <c r="B1018" s="96" t="s">
        <v>1481</v>
      </c>
      <c r="C1018" s="109" t="s">
        <v>1070</v>
      </c>
      <c r="D1018" s="98"/>
      <c r="E1018" s="99">
        <v>450000</v>
      </c>
      <c r="F1018" s="99">
        <f t="shared" si="608"/>
        <v>-450000</v>
      </c>
      <c r="G1018" s="99">
        <f t="shared" si="609"/>
        <v>0</v>
      </c>
      <c r="H1018" s="99">
        <f t="shared" si="606"/>
        <v>0</v>
      </c>
      <c r="I1018" s="99">
        <f t="shared" si="606"/>
        <v>0</v>
      </c>
      <c r="J1018" s="99">
        <f t="shared" si="606"/>
        <v>0</v>
      </c>
      <c r="K1018" s="99">
        <f t="shared" si="606"/>
        <v>0</v>
      </c>
      <c r="L1018" s="99">
        <f t="shared" si="606"/>
        <v>0</v>
      </c>
      <c r="M1018" s="99">
        <f t="shared" si="606"/>
        <v>0</v>
      </c>
      <c r="N1018" s="99">
        <f t="shared" si="606"/>
        <v>0</v>
      </c>
      <c r="O1018" s="99">
        <f t="shared" si="606"/>
        <v>0</v>
      </c>
      <c r="P1018" s="99">
        <f t="shared" si="606"/>
        <v>0</v>
      </c>
      <c r="Q1018" s="99">
        <f t="shared" si="606"/>
        <v>0</v>
      </c>
      <c r="R1018" s="99">
        <f t="shared" si="606"/>
        <v>0</v>
      </c>
      <c r="S1018" s="99">
        <f t="shared" si="606"/>
        <v>0</v>
      </c>
      <c r="T1018" s="99">
        <f t="shared" si="606"/>
        <v>0</v>
      </c>
      <c r="U1018" s="99">
        <f t="shared" si="606"/>
        <v>0</v>
      </c>
      <c r="V1018" s="99">
        <f t="shared" si="606"/>
        <v>0</v>
      </c>
      <c r="W1018" s="145">
        <f t="shared" si="607"/>
        <v>0</v>
      </c>
      <c r="X1018" s="113"/>
      <c r="Y1018" s="113"/>
      <c r="Z1018" s="113"/>
      <c r="AA1018" s="113"/>
      <c r="AB1018" s="113"/>
      <c r="AC1018" s="113"/>
      <c r="AD1018" s="113"/>
      <c r="AE1018" s="113"/>
      <c r="AF1018" s="113"/>
      <c r="AG1018" s="113"/>
      <c r="AH1018" s="113"/>
      <c r="AI1018" s="113"/>
    </row>
    <row r="1019" spans="2:35" s="41" customFormat="1" ht="12" hidden="1" customHeight="1" x14ac:dyDescent="0.2">
      <c r="B1019" s="96" t="s">
        <v>1482</v>
      </c>
      <c r="C1019" s="97" t="s">
        <v>1483</v>
      </c>
      <c r="D1019" s="98"/>
      <c r="E1019" s="99">
        <v>450000</v>
      </c>
      <c r="F1019" s="99">
        <f t="shared" si="608"/>
        <v>-450000</v>
      </c>
      <c r="G1019" s="99">
        <f t="shared" si="609"/>
        <v>0</v>
      </c>
      <c r="H1019" s="99">
        <v>0</v>
      </c>
      <c r="I1019" s="99">
        <v>0</v>
      </c>
      <c r="J1019" s="99">
        <v>0</v>
      </c>
      <c r="K1019" s="99">
        <v>0</v>
      </c>
      <c r="L1019" s="99">
        <v>0</v>
      </c>
      <c r="M1019" s="99">
        <v>0</v>
      </c>
      <c r="N1019" s="99">
        <v>0</v>
      </c>
      <c r="O1019" s="99">
        <v>0</v>
      </c>
      <c r="P1019" s="99">
        <v>0</v>
      </c>
      <c r="Q1019" s="99">
        <v>0</v>
      </c>
      <c r="R1019" s="99">
        <v>0</v>
      </c>
      <c r="S1019" s="99">
        <v>0</v>
      </c>
      <c r="T1019" s="99">
        <v>0</v>
      </c>
      <c r="U1019" s="99">
        <v>0</v>
      </c>
      <c r="V1019" s="99">
        <v>0</v>
      </c>
      <c r="W1019" s="100">
        <v>0</v>
      </c>
      <c r="X1019" s="113"/>
      <c r="Y1019" s="113"/>
      <c r="Z1019" s="113"/>
      <c r="AA1019" s="113"/>
      <c r="AB1019" s="113"/>
      <c r="AC1019" s="113"/>
      <c r="AD1019" s="113"/>
      <c r="AE1019" s="113"/>
      <c r="AF1019" s="113"/>
      <c r="AG1019" s="113"/>
      <c r="AH1019" s="113"/>
      <c r="AI1019" s="113"/>
    </row>
    <row r="1020" spans="2:35" s="41" customFormat="1" ht="11.25" customHeight="1" x14ac:dyDescent="0.2">
      <c r="B1020" s="96" t="s">
        <v>1484</v>
      </c>
      <c r="C1020" s="109" t="s">
        <v>1485</v>
      </c>
      <c r="D1020" s="98"/>
      <c r="E1020" s="99">
        <v>0</v>
      </c>
      <c r="F1020" s="99">
        <f t="shared" si="594"/>
        <v>3920000</v>
      </c>
      <c r="G1020" s="99">
        <f t="shared" si="595"/>
        <v>3920000</v>
      </c>
      <c r="H1020" s="99">
        <f t="shared" ref="H1020:W1022" si="610">+H1021</f>
        <v>0</v>
      </c>
      <c r="I1020" s="99">
        <f t="shared" si="610"/>
        <v>0</v>
      </c>
      <c r="J1020" s="99">
        <f t="shared" si="610"/>
        <v>0</v>
      </c>
      <c r="K1020" s="99">
        <f t="shared" si="610"/>
        <v>0</v>
      </c>
      <c r="L1020" s="99">
        <f t="shared" si="610"/>
        <v>0</v>
      </c>
      <c r="M1020" s="99">
        <f t="shared" si="610"/>
        <v>3920000</v>
      </c>
      <c r="N1020" s="99">
        <f t="shared" si="610"/>
        <v>0</v>
      </c>
      <c r="O1020" s="99">
        <f t="shared" si="610"/>
        <v>0</v>
      </c>
      <c r="P1020" s="99">
        <f t="shared" si="610"/>
        <v>0</v>
      </c>
      <c r="Q1020" s="99">
        <f t="shared" si="610"/>
        <v>0</v>
      </c>
      <c r="R1020" s="99">
        <f t="shared" si="610"/>
        <v>0</v>
      </c>
      <c r="S1020" s="99">
        <f t="shared" si="610"/>
        <v>0</v>
      </c>
      <c r="T1020" s="99">
        <f t="shared" si="610"/>
        <v>0</v>
      </c>
      <c r="U1020" s="99">
        <f t="shared" si="610"/>
        <v>0</v>
      </c>
      <c r="V1020" s="99">
        <f t="shared" si="610"/>
        <v>0</v>
      </c>
      <c r="W1020" s="100">
        <f t="shared" si="610"/>
        <v>3920000</v>
      </c>
      <c r="X1020" s="117">
        <v>326666.67</v>
      </c>
      <c r="Y1020" s="117">
        <v>326666.67</v>
      </c>
      <c r="Z1020" s="117">
        <v>326666.67</v>
      </c>
      <c r="AA1020" s="117">
        <v>326666.67</v>
      </c>
      <c r="AB1020" s="117">
        <v>326666.67</v>
      </c>
      <c r="AC1020" s="117">
        <v>326666.67</v>
      </c>
      <c r="AD1020" s="117">
        <v>326666.67</v>
      </c>
      <c r="AE1020" s="117">
        <v>326666.67</v>
      </c>
      <c r="AF1020" s="117">
        <v>326666.67</v>
      </c>
      <c r="AG1020" s="117">
        <v>326666.67</v>
      </c>
      <c r="AH1020" s="117">
        <v>326666.67</v>
      </c>
      <c r="AI1020" s="117">
        <v>326666.63</v>
      </c>
    </row>
    <row r="1021" spans="2:35" s="116" customFormat="1" ht="12" hidden="1" customHeight="1" x14ac:dyDescent="0.2">
      <c r="B1021" s="103" t="s">
        <v>1486</v>
      </c>
      <c r="C1021" s="104" t="s">
        <v>1487</v>
      </c>
      <c r="D1021" s="105"/>
      <c r="E1021" s="106">
        <v>0</v>
      </c>
      <c r="F1021" s="106">
        <f t="shared" si="594"/>
        <v>3920000</v>
      </c>
      <c r="G1021" s="106">
        <f t="shared" si="595"/>
        <v>3920000</v>
      </c>
      <c r="H1021" s="106">
        <f>+H1022+H1036</f>
        <v>0</v>
      </c>
      <c r="I1021" s="106">
        <f t="shared" ref="I1021:W1021" si="611">+I1022+I1036</f>
        <v>0</v>
      </c>
      <c r="J1021" s="106">
        <f t="shared" si="611"/>
        <v>0</v>
      </c>
      <c r="K1021" s="106">
        <f t="shared" si="611"/>
        <v>0</v>
      </c>
      <c r="L1021" s="106">
        <f t="shared" si="611"/>
        <v>0</v>
      </c>
      <c r="M1021" s="106">
        <f t="shared" si="611"/>
        <v>3920000</v>
      </c>
      <c r="N1021" s="106">
        <f t="shared" si="611"/>
        <v>0</v>
      </c>
      <c r="O1021" s="106">
        <f t="shared" si="611"/>
        <v>0</v>
      </c>
      <c r="P1021" s="106">
        <f t="shared" si="611"/>
        <v>0</v>
      </c>
      <c r="Q1021" s="106">
        <f t="shared" si="611"/>
        <v>0</v>
      </c>
      <c r="R1021" s="106">
        <f t="shared" si="611"/>
        <v>0</v>
      </c>
      <c r="S1021" s="106">
        <f t="shared" si="611"/>
        <v>0</v>
      </c>
      <c r="T1021" s="106">
        <f t="shared" si="611"/>
        <v>0</v>
      </c>
      <c r="U1021" s="106">
        <f t="shared" si="611"/>
        <v>0</v>
      </c>
      <c r="V1021" s="106">
        <f t="shared" si="611"/>
        <v>0</v>
      </c>
      <c r="W1021" s="150">
        <f t="shared" si="611"/>
        <v>3920000</v>
      </c>
      <c r="X1021" s="115"/>
      <c r="Y1021" s="115"/>
      <c r="Z1021" s="115"/>
      <c r="AA1021" s="115"/>
      <c r="AB1021" s="115"/>
      <c r="AC1021" s="115"/>
      <c r="AD1021" s="115"/>
      <c r="AE1021" s="115"/>
      <c r="AF1021" s="115"/>
      <c r="AG1021" s="115"/>
      <c r="AH1021" s="115"/>
      <c r="AI1021" s="115"/>
    </row>
    <row r="1022" spans="2:35" s="149" customFormat="1" ht="12" hidden="1" customHeight="1" x14ac:dyDescent="0.2">
      <c r="B1022" s="96" t="s">
        <v>1488</v>
      </c>
      <c r="C1022" s="109" t="s">
        <v>64</v>
      </c>
      <c r="D1022" s="98"/>
      <c r="E1022" s="99">
        <v>0</v>
      </c>
      <c r="F1022" s="99">
        <f t="shared" si="594"/>
        <v>2850000</v>
      </c>
      <c r="G1022" s="99">
        <f t="shared" si="595"/>
        <v>2850000</v>
      </c>
      <c r="H1022" s="99">
        <f t="shared" si="610"/>
        <v>0</v>
      </c>
      <c r="I1022" s="99">
        <f t="shared" si="610"/>
        <v>0</v>
      </c>
      <c r="J1022" s="99">
        <f t="shared" si="610"/>
        <v>0</v>
      </c>
      <c r="K1022" s="99">
        <f t="shared" si="610"/>
        <v>0</v>
      </c>
      <c r="L1022" s="99">
        <f t="shared" si="610"/>
        <v>0</v>
      </c>
      <c r="M1022" s="99">
        <f t="shared" si="610"/>
        <v>2850000</v>
      </c>
      <c r="N1022" s="99">
        <f t="shared" si="610"/>
        <v>0</v>
      </c>
      <c r="O1022" s="99">
        <f t="shared" si="610"/>
        <v>0</v>
      </c>
      <c r="P1022" s="99">
        <f t="shared" si="610"/>
        <v>0</v>
      </c>
      <c r="Q1022" s="99">
        <f t="shared" si="610"/>
        <v>0</v>
      </c>
      <c r="R1022" s="99">
        <f t="shared" si="610"/>
        <v>0</v>
      </c>
      <c r="S1022" s="99">
        <f t="shared" si="610"/>
        <v>0</v>
      </c>
      <c r="T1022" s="99">
        <f t="shared" si="610"/>
        <v>0</v>
      </c>
      <c r="U1022" s="99">
        <f t="shared" si="610"/>
        <v>0</v>
      </c>
      <c r="V1022" s="99">
        <f t="shared" si="610"/>
        <v>0</v>
      </c>
      <c r="W1022" s="100">
        <f t="shared" si="610"/>
        <v>2850000</v>
      </c>
      <c r="X1022" s="148"/>
      <c r="Y1022" s="148"/>
      <c r="Z1022" s="148"/>
      <c r="AA1022" s="148"/>
      <c r="AB1022" s="148"/>
      <c r="AC1022" s="148"/>
      <c r="AD1022" s="148"/>
      <c r="AE1022" s="148"/>
      <c r="AF1022" s="148"/>
      <c r="AG1022" s="148"/>
      <c r="AH1022" s="148"/>
      <c r="AI1022" s="148"/>
    </row>
    <row r="1023" spans="2:35" ht="12" hidden="1" customHeight="1" x14ac:dyDescent="0.2">
      <c r="B1023" s="96" t="s">
        <v>1489</v>
      </c>
      <c r="C1023" s="109" t="s">
        <v>1490</v>
      </c>
      <c r="D1023" s="98"/>
      <c r="E1023" s="99">
        <v>0</v>
      </c>
      <c r="F1023" s="99">
        <f t="shared" si="594"/>
        <v>2850000</v>
      </c>
      <c r="G1023" s="99">
        <f t="shared" si="595"/>
        <v>2850000</v>
      </c>
      <c r="H1023" s="99">
        <f t="shared" ref="H1023:U1023" si="612">+H1024+H1028+H1032</f>
        <v>0</v>
      </c>
      <c r="I1023" s="99">
        <f t="shared" si="612"/>
        <v>0</v>
      </c>
      <c r="J1023" s="99">
        <f t="shared" si="612"/>
        <v>0</v>
      </c>
      <c r="K1023" s="99">
        <f t="shared" si="612"/>
        <v>0</v>
      </c>
      <c r="L1023" s="99">
        <f t="shared" si="612"/>
        <v>0</v>
      </c>
      <c r="M1023" s="99">
        <f t="shared" si="612"/>
        <v>2850000</v>
      </c>
      <c r="N1023" s="99">
        <f t="shared" si="612"/>
        <v>0</v>
      </c>
      <c r="O1023" s="99">
        <f t="shared" si="612"/>
        <v>0</v>
      </c>
      <c r="P1023" s="99">
        <f t="shared" si="612"/>
        <v>0</v>
      </c>
      <c r="Q1023" s="99">
        <f t="shared" si="612"/>
        <v>0</v>
      </c>
      <c r="R1023" s="99">
        <f t="shared" si="612"/>
        <v>0</v>
      </c>
      <c r="S1023" s="99">
        <f t="shared" si="612"/>
        <v>0</v>
      </c>
      <c r="T1023" s="99">
        <f t="shared" si="612"/>
        <v>0</v>
      </c>
      <c r="U1023" s="99">
        <f t="shared" si="612"/>
        <v>0</v>
      </c>
      <c r="V1023" s="99">
        <f>+V1024+V1028+V1032</f>
        <v>0</v>
      </c>
      <c r="W1023" s="100">
        <f>+W1024+W1028+W1032</f>
        <v>2850000</v>
      </c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</row>
    <row r="1024" spans="2:35" ht="12" hidden="1" customHeight="1" x14ac:dyDescent="0.2">
      <c r="B1024" s="96" t="s">
        <v>1491</v>
      </c>
      <c r="C1024" s="109" t="s">
        <v>1492</v>
      </c>
      <c r="D1024" s="98"/>
      <c r="E1024" s="99">
        <v>0</v>
      </c>
      <c r="F1024" s="99">
        <f t="shared" si="594"/>
        <v>1750000</v>
      </c>
      <c r="G1024" s="99">
        <f t="shared" si="595"/>
        <v>1750000</v>
      </c>
      <c r="H1024" s="99">
        <f t="shared" ref="H1024:R1024" si="613">SUM(H1025:H1027)</f>
        <v>0</v>
      </c>
      <c r="I1024" s="99">
        <f t="shared" si="613"/>
        <v>0</v>
      </c>
      <c r="J1024" s="99">
        <f t="shared" si="613"/>
        <v>0</v>
      </c>
      <c r="K1024" s="99">
        <f t="shared" si="613"/>
        <v>0</v>
      </c>
      <c r="L1024" s="99">
        <f t="shared" si="613"/>
        <v>0</v>
      </c>
      <c r="M1024" s="99">
        <f t="shared" si="613"/>
        <v>1750000</v>
      </c>
      <c r="N1024" s="99">
        <f t="shared" si="613"/>
        <v>0</v>
      </c>
      <c r="O1024" s="99">
        <f t="shared" si="613"/>
        <v>0</v>
      </c>
      <c r="P1024" s="99">
        <f t="shared" si="613"/>
        <v>0</v>
      </c>
      <c r="Q1024" s="99">
        <f t="shared" si="613"/>
        <v>0</v>
      </c>
      <c r="R1024" s="99">
        <f t="shared" si="613"/>
        <v>0</v>
      </c>
      <c r="S1024" s="99">
        <f t="shared" ref="S1024:U1024" si="614">SUM(S1025:S1027)</f>
        <v>0</v>
      </c>
      <c r="T1024" s="99">
        <f t="shared" si="614"/>
        <v>0</v>
      </c>
      <c r="U1024" s="99">
        <f t="shared" si="614"/>
        <v>0</v>
      </c>
      <c r="V1024" s="99">
        <f>SUM(V1025:V1027)</f>
        <v>0</v>
      </c>
      <c r="W1024" s="100">
        <f>SUM(W1025:W1027)</f>
        <v>1750000</v>
      </c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</row>
    <row r="1025" spans="2:35" ht="12" hidden="1" customHeight="1" x14ac:dyDescent="0.2">
      <c r="B1025" s="111" t="s">
        <v>1493</v>
      </c>
      <c r="C1025" s="109" t="s">
        <v>1074</v>
      </c>
      <c r="D1025" s="98"/>
      <c r="E1025" s="99">
        <v>0</v>
      </c>
      <c r="F1025" s="99">
        <f t="shared" si="594"/>
        <v>385000</v>
      </c>
      <c r="G1025" s="99">
        <f t="shared" si="595"/>
        <v>385000</v>
      </c>
      <c r="H1025" s="99">
        <v>0</v>
      </c>
      <c r="I1025" s="99">
        <v>0</v>
      </c>
      <c r="J1025" s="99">
        <v>0</v>
      </c>
      <c r="K1025" s="99">
        <v>0</v>
      </c>
      <c r="L1025" s="99">
        <v>0</v>
      </c>
      <c r="M1025" s="99">
        <v>385000</v>
      </c>
      <c r="N1025" s="99">
        <v>0</v>
      </c>
      <c r="O1025" s="99">
        <v>0</v>
      </c>
      <c r="P1025" s="99">
        <v>0</v>
      </c>
      <c r="Q1025" s="99">
        <v>0</v>
      </c>
      <c r="R1025" s="99">
        <v>0</v>
      </c>
      <c r="S1025" s="99">
        <v>0</v>
      </c>
      <c r="T1025" s="99">
        <v>0</v>
      </c>
      <c r="U1025" s="99">
        <v>0</v>
      </c>
      <c r="V1025" s="99">
        <v>0</v>
      </c>
      <c r="W1025" s="100">
        <f t="shared" ref="W1025:W1027" si="615">SUM(H1025:V1025)</f>
        <v>385000</v>
      </c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</row>
    <row r="1026" spans="2:35" ht="12" hidden="1" customHeight="1" x14ac:dyDescent="0.2">
      <c r="B1026" s="111" t="s">
        <v>1494</v>
      </c>
      <c r="C1026" s="109" t="s">
        <v>1315</v>
      </c>
      <c r="D1026" s="98"/>
      <c r="E1026" s="99">
        <v>0</v>
      </c>
      <c r="F1026" s="99">
        <f t="shared" si="594"/>
        <v>1295000</v>
      </c>
      <c r="G1026" s="99">
        <f t="shared" si="595"/>
        <v>1295000</v>
      </c>
      <c r="H1026" s="99">
        <v>0</v>
      </c>
      <c r="I1026" s="99">
        <v>0</v>
      </c>
      <c r="J1026" s="99">
        <v>0</v>
      </c>
      <c r="K1026" s="99">
        <v>0</v>
      </c>
      <c r="L1026" s="99">
        <v>0</v>
      </c>
      <c r="M1026" s="99">
        <v>1295000</v>
      </c>
      <c r="N1026" s="99">
        <v>0</v>
      </c>
      <c r="O1026" s="99">
        <v>0</v>
      </c>
      <c r="P1026" s="99">
        <v>0</v>
      </c>
      <c r="Q1026" s="99">
        <v>0</v>
      </c>
      <c r="R1026" s="99">
        <v>0</v>
      </c>
      <c r="S1026" s="99">
        <v>0</v>
      </c>
      <c r="T1026" s="99">
        <v>0</v>
      </c>
      <c r="U1026" s="99">
        <v>0</v>
      </c>
      <c r="V1026" s="99">
        <v>0</v>
      </c>
      <c r="W1026" s="100">
        <f t="shared" si="615"/>
        <v>1295000</v>
      </c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</row>
    <row r="1027" spans="2:35" ht="12" hidden="1" customHeight="1" x14ac:dyDescent="0.2">
      <c r="B1027" s="111" t="s">
        <v>1495</v>
      </c>
      <c r="C1027" s="109" t="s">
        <v>1078</v>
      </c>
      <c r="D1027" s="98"/>
      <c r="E1027" s="99">
        <v>0</v>
      </c>
      <c r="F1027" s="99">
        <f t="shared" si="594"/>
        <v>70000</v>
      </c>
      <c r="G1027" s="99">
        <f t="shared" si="595"/>
        <v>70000</v>
      </c>
      <c r="H1027" s="99">
        <v>0</v>
      </c>
      <c r="I1027" s="99">
        <v>0</v>
      </c>
      <c r="J1027" s="99">
        <v>0</v>
      </c>
      <c r="K1027" s="99">
        <v>0</v>
      </c>
      <c r="L1027" s="99">
        <v>0</v>
      </c>
      <c r="M1027" s="99">
        <v>70000</v>
      </c>
      <c r="N1027" s="99">
        <v>0</v>
      </c>
      <c r="O1027" s="99">
        <v>0</v>
      </c>
      <c r="P1027" s="99">
        <v>0</v>
      </c>
      <c r="Q1027" s="99">
        <v>0</v>
      </c>
      <c r="R1027" s="99">
        <v>0</v>
      </c>
      <c r="S1027" s="99">
        <v>0</v>
      </c>
      <c r="T1027" s="99">
        <v>0</v>
      </c>
      <c r="U1027" s="99">
        <v>0</v>
      </c>
      <c r="V1027" s="99">
        <v>0</v>
      </c>
      <c r="W1027" s="100">
        <f t="shared" si="615"/>
        <v>70000</v>
      </c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</row>
    <row r="1028" spans="2:35" ht="33.75" hidden="1" x14ac:dyDescent="0.2">
      <c r="B1028" s="96" t="s">
        <v>1496</v>
      </c>
      <c r="C1028" s="97" t="s">
        <v>1497</v>
      </c>
      <c r="D1028" s="98"/>
      <c r="E1028" s="99">
        <v>0</v>
      </c>
      <c r="F1028" s="99">
        <f t="shared" si="594"/>
        <v>750000</v>
      </c>
      <c r="G1028" s="99">
        <f t="shared" si="595"/>
        <v>750000</v>
      </c>
      <c r="H1028" s="99">
        <f t="shared" ref="H1028:L1028" si="616">+H1029+H1030+H1031</f>
        <v>0</v>
      </c>
      <c r="I1028" s="99">
        <f t="shared" si="616"/>
        <v>0</v>
      </c>
      <c r="J1028" s="99">
        <f t="shared" si="616"/>
        <v>0</v>
      </c>
      <c r="K1028" s="99">
        <f t="shared" si="616"/>
        <v>0</v>
      </c>
      <c r="L1028" s="99">
        <f t="shared" si="616"/>
        <v>0</v>
      </c>
      <c r="M1028" s="99">
        <f>+M1029+M1030+M1031</f>
        <v>750000</v>
      </c>
      <c r="N1028" s="99">
        <f t="shared" ref="N1028:W1028" si="617">+N1029+N1030+N1031</f>
        <v>0</v>
      </c>
      <c r="O1028" s="99">
        <f t="shared" si="617"/>
        <v>0</v>
      </c>
      <c r="P1028" s="99">
        <f t="shared" si="617"/>
        <v>0</v>
      </c>
      <c r="Q1028" s="99">
        <f t="shared" si="617"/>
        <v>0</v>
      </c>
      <c r="R1028" s="99">
        <f t="shared" si="617"/>
        <v>0</v>
      </c>
      <c r="S1028" s="99">
        <f t="shared" si="617"/>
        <v>0</v>
      </c>
      <c r="T1028" s="99">
        <f t="shared" si="617"/>
        <v>0</v>
      </c>
      <c r="U1028" s="99">
        <f t="shared" si="617"/>
        <v>0</v>
      </c>
      <c r="V1028" s="99">
        <f t="shared" si="617"/>
        <v>0</v>
      </c>
      <c r="W1028" s="100">
        <f t="shared" si="617"/>
        <v>750000</v>
      </c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</row>
    <row r="1029" spans="2:35" ht="12" hidden="1" customHeight="1" x14ac:dyDescent="0.2">
      <c r="B1029" s="111" t="s">
        <v>1498</v>
      </c>
      <c r="C1029" s="109" t="s">
        <v>1074</v>
      </c>
      <c r="D1029" s="98"/>
      <c r="E1029" s="99">
        <v>0</v>
      </c>
      <c r="F1029" s="99">
        <f t="shared" si="594"/>
        <v>165000</v>
      </c>
      <c r="G1029" s="99">
        <f t="shared" si="595"/>
        <v>165000</v>
      </c>
      <c r="H1029" s="99">
        <v>0</v>
      </c>
      <c r="I1029" s="99">
        <v>0</v>
      </c>
      <c r="J1029" s="99">
        <v>0</v>
      </c>
      <c r="K1029" s="99">
        <v>0</v>
      </c>
      <c r="L1029" s="99">
        <v>0</v>
      </c>
      <c r="M1029" s="99">
        <v>165000</v>
      </c>
      <c r="N1029" s="99">
        <v>0</v>
      </c>
      <c r="O1029" s="99">
        <v>0</v>
      </c>
      <c r="P1029" s="99">
        <v>0</v>
      </c>
      <c r="Q1029" s="99">
        <v>0</v>
      </c>
      <c r="R1029" s="99">
        <v>0</v>
      </c>
      <c r="S1029" s="99">
        <v>0</v>
      </c>
      <c r="T1029" s="99">
        <v>0</v>
      </c>
      <c r="U1029" s="99">
        <v>0</v>
      </c>
      <c r="V1029" s="99">
        <v>0</v>
      </c>
      <c r="W1029" s="100">
        <f t="shared" ref="W1029:W1031" si="618">SUM(H1029:V1029)</f>
        <v>165000</v>
      </c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</row>
    <row r="1030" spans="2:35" ht="12" hidden="1" customHeight="1" x14ac:dyDescent="0.2">
      <c r="B1030" s="111" t="s">
        <v>1499</v>
      </c>
      <c r="C1030" s="109" t="s">
        <v>1315</v>
      </c>
      <c r="D1030" s="98"/>
      <c r="E1030" s="99">
        <v>0</v>
      </c>
      <c r="F1030" s="99">
        <f t="shared" si="594"/>
        <v>555000</v>
      </c>
      <c r="G1030" s="99">
        <f t="shared" si="595"/>
        <v>555000</v>
      </c>
      <c r="H1030" s="99">
        <v>0</v>
      </c>
      <c r="I1030" s="99">
        <v>0</v>
      </c>
      <c r="J1030" s="99">
        <v>0</v>
      </c>
      <c r="K1030" s="99">
        <v>0</v>
      </c>
      <c r="L1030" s="99">
        <v>0</v>
      </c>
      <c r="M1030" s="99">
        <v>555000</v>
      </c>
      <c r="N1030" s="99">
        <v>0</v>
      </c>
      <c r="O1030" s="99">
        <v>0</v>
      </c>
      <c r="P1030" s="99">
        <v>0</v>
      </c>
      <c r="Q1030" s="99">
        <v>0</v>
      </c>
      <c r="R1030" s="99">
        <v>0</v>
      </c>
      <c r="S1030" s="99">
        <v>0</v>
      </c>
      <c r="T1030" s="99">
        <v>0</v>
      </c>
      <c r="U1030" s="99">
        <v>0</v>
      </c>
      <c r="V1030" s="99">
        <v>0</v>
      </c>
      <c r="W1030" s="100">
        <f t="shared" si="618"/>
        <v>555000</v>
      </c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</row>
    <row r="1031" spans="2:35" ht="12" hidden="1" customHeight="1" x14ac:dyDescent="0.2">
      <c r="B1031" s="111" t="s">
        <v>1500</v>
      </c>
      <c r="C1031" s="109" t="s">
        <v>1078</v>
      </c>
      <c r="D1031" s="98"/>
      <c r="E1031" s="99">
        <v>0</v>
      </c>
      <c r="F1031" s="99">
        <f t="shared" si="594"/>
        <v>30000</v>
      </c>
      <c r="G1031" s="99">
        <f t="shared" si="595"/>
        <v>30000</v>
      </c>
      <c r="H1031" s="99">
        <v>0</v>
      </c>
      <c r="I1031" s="99">
        <v>0</v>
      </c>
      <c r="J1031" s="99">
        <v>0</v>
      </c>
      <c r="K1031" s="99">
        <v>0</v>
      </c>
      <c r="L1031" s="99">
        <v>0</v>
      </c>
      <c r="M1031" s="99">
        <v>30000</v>
      </c>
      <c r="N1031" s="99">
        <v>0</v>
      </c>
      <c r="O1031" s="99">
        <v>0</v>
      </c>
      <c r="P1031" s="99">
        <v>0</v>
      </c>
      <c r="Q1031" s="99">
        <v>0</v>
      </c>
      <c r="R1031" s="99">
        <v>0</v>
      </c>
      <c r="S1031" s="99">
        <v>0</v>
      </c>
      <c r="T1031" s="99">
        <v>0</v>
      </c>
      <c r="U1031" s="99">
        <v>0</v>
      </c>
      <c r="V1031" s="99">
        <v>0</v>
      </c>
      <c r="W1031" s="100">
        <f t="shared" si="618"/>
        <v>30000</v>
      </c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</row>
    <row r="1032" spans="2:35" ht="12" hidden="1" customHeight="1" x14ac:dyDescent="0.2">
      <c r="B1032" s="96" t="s">
        <v>1501</v>
      </c>
      <c r="C1032" s="97" t="s">
        <v>1502</v>
      </c>
      <c r="D1032" s="98"/>
      <c r="E1032" s="99">
        <v>0</v>
      </c>
      <c r="F1032" s="99">
        <f t="shared" si="594"/>
        <v>350000</v>
      </c>
      <c r="G1032" s="99">
        <f t="shared" si="595"/>
        <v>350000</v>
      </c>
      <c r="H1032" s="99">
        <f t="shared" ref="H1032:L1032" si="619">+H1033+H1034+H1035</f>
        <v>0</v>
      </c>
      <c r="I1032" s="99">
        <f t="shared" si="619"/>
        <v>0</v>
      </c>
      <c r="J1032" s="99">
        <f t="shared" si="619"/>
        <v>0</v>
      </c>
      <c r="K1032" s="99">
        <f t="shared" si="619"/>
        <v>0</v>
      </c>
      <c r="L1032" s="99">
        <f t="shared" si="619"/>
        <v>0</v>
      </c>
      <c r="M1032" s="99">
        <f>+M1033+M1034+M1035</f>
        <v>350000</v>
      </c>
      <c r="N1032" s="99">
        <f t="shared" ref="N1032:W1032" si="620">+N1033+N1034+N1035</f>
        <v>0</v>
      </c>
      <c r="O1032" s="99">
        <f t="shared" si="620"/>
        <v>0</v>
      </c>
      <c r="P1032" s="99">
        <f t="shared" si="620"/>
        <v>0</v>
      </c>
      <c r="Q1032" s="99">
        <f t="shared" si="620"/>
        <v>0</v>
      </c>
      <c r="R1032" s="99">
        <f t="shared" si="620"/>
        <v>0</v>
      </c>
      <c r="S1032" s="99">
        <f t="shared" si="620"/>
        <v>0</v>
      </c>
      <c r="T1032" s="99">
        <f t="shared" si="620"/>
        <v>0</v>
      </c>
      <c r="U1032" s="99">
        <f t="shared" si="620"/>
        <v>0</v>
      </c>
      <c r="V1032" s="99">
        <f t="shared" si="620"/>
        <v>0</v>
      </c>
      <c r="W1032" s="100">
        <f t="shared" si="620"/>
        <v>350000</v>
      </c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</row>
    <row r="1033" spans="2:35" ht="12" hidden="1" customHeight="1" x14ac:dyDescent="0.2">
      <c r="B1033" s="111" t="s">
        <v>1503</v>
      </c>
      <c r="C1033" s="109" t="s">
        <v>1074</v>
      </c>
      <c r="D1033" s="98"/>
      <c r="E1033" s="99">
        <v>0</v>
      </c>
      <c r="F1033" s="99">
        <f t="shared" si="594"/>
        <v>77000</v>
      </c>
      <c r="G1033" s="99">
        <f t="shared" si="595"/>
        <v>77000</v>
      </c>
      <c r="H1033" s="99">
        <v>0</v>
      </c>
      <c r="I1033" s="99">
        <v>0</v>
      </c>
      <c r="J1033" s="99">
        <v>0</v>
      </c>
      <c r="K1033" s="99">
        <v>0</v>
      </c>
      <c r="L1033" s="99">
        <v>0</v>
      </c>
      <c r="M1033" s="99">
        <v>77000</v>
      </c>
      <c r="N1033" s="99">
        <v>0</v>
      </c>
      <c r="O1033" s="99">
        <v>0</v>
      </c>
      <c r="P1033" s="99">
        <v>0</v>
      </c>
      <c r="Q1033" s="99">
        <v>0</v>
      </c>
      <c r="R1033" s="99">
        <v>0</v>
      </c>
      <c r="S1033" s="99">
        <v>0</v>
      </c>
      <c r="T1033" s="99">
        <v>0</v>
      </c>
      <c r="U1033" s="99">
        <v>0</v>
      </c>
      <c r="V1033" s="99">
        <v>0</v>
      </c>
      <c r="W1033" s="100">
        <f t="shared" ref="W1033:W1035" si="621">SUM(H1033:V1033)</f>
        <v>77000</v>
      </c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</row>
    <row r="1034" spans="2:35" ht="12" hidden="1" customHeight="1" x14ac:dyDescent="0.2">
      <c r="B1034" s="111" t="s">
        <v>1504</v>
      </c>
      <c r="C1034" s="109" t="s">
        <v>1315</v>
      </c>
      <c r="D1034" s="98"/>
      <c r="E1034" s="99">
        <v>0</v>
      </c>
      <c r="F1034" s="99">
        <f t="shared" si="594"/>
        <v>259000</v>
      </c>
      <c r="G1034" s="99">
        <f t="shared" si="595"/>
        <v>259000</v>
      </c>
      <c r="H1034" s="99">
        <v>0</v>
      </c>
      <c r="I1034" s="99">
        <v>0</v>
      </c>
      <c r="J1034" s="99">
        <v>0</v>
      </c>
      <c r="K1034" s="99">
        <v>0</v>
      </c>
      <c r="L1034" s="99">
        <v>0</v>
      </c>
      <c r="M1034" s="99">
        <v>259000</v>
      </c>
      <c r="N1034" s="99">
        <v>0</v>
      </c>
      <c r="O1034" s="99">
        <v>0</v>
      </c>
      <c r="P1034" s="99">
        <v>0</v>
      </c>
      <c r="Q1034" s="99">
        <v>0</v>
      </c>
      <c r="R1034" s="99">
        <v>0</v>
      </c>
      <c r="S1034" s="99">
        <v>0</v>
      </c>
      <c r="T1034" s="99">
        <v>0</v>
      </c>
      <c r="U1034" s="99">
        <v>0</v>
      </c>
      <c r="V1034" s="99">
        <v>0</v>
      </c>
      <c r="W1034" s="100">
        <f t="shared" si="621"/>
        <v>259000</v>
      </c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</row>
    <row r="1035" spans="2:35" ht="12" hidden="1" customHeight="1" x14ac:dyDescent="0.2">
      <c r="B1035" s="111" t="s">
        <v>1505</v>
      </c>
      <c r="C1035" s="109" t="s">
        <v>1078</v>
      </c>
      <c r="D1035" s="98"/>
      <c r="E1035" s="99">
        <v>0</v>
      </c>
      <c r="F1035" s="99">
        <f t="shared" si="594"/>
        <v>14000</v>
      </c>
      <c r="G1035" s="99">
        <f t="shared" si="595"/>
        <v>14000</v>
      </c>
      <c r="H1035" s="99">
        <v>0</v>
      </c>
      <c r="I1035" s="99">
        <v>0</v>
      </c>
      <c r="J1035" s="99">
        <v>0</v>
      </c>
      <c r="K1035" s="99">
        <v>0</v>
      </c>
      <c r="L1035" s="99">
        <v>0</v>
      </c>
      <c r="M1035" s="99">
        <v>14000</v>
      </c>
      <c r="N1035" s="99">
        <v>0</v>
      </c>
      <c r="O1035" s="99">
        <v>0</v>
      </c>
      <c r="P1035" s="99">
        <v>0</v>
      </c>
      <c r="Q1035" s="99">
        <v>0</v>
      </c>
      <c r="R1035" s="99">
        <v>0</v>
      </c>
      <c r="S1035" s="99">
        <v>0</v>
      </c>
      <c r="T1035" s="99">
        <v>0</v>
      </c>
      <c r="U1035" s="99">
        <v>0</v>
      </c>
      <c r="V1035" s="99">
        <v>0</v>
      </c>
      <c r="W1035" s="100">
        <f t="shared" si="621"/>
        <v>14000</v>
      </c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</row>
    <row r="1036" spans="2:35" s="149" customFormat="1" ht="12" hidden="1" customHeight="1" x14ac:dyDescent="0.2">
      <c r="B1036" s="96" t="s">
        <v>1506</v>
      </c>
      <c r="C1036" s="109" t="s">
        <v>1068</v>
      </c>
      <c r="D1036" s="98"/>
      <c r="E1036" s="99">
        <v>0</v>
      </c>
      <c r="F1036" s="99">
        <f t="shared" si="594"/>
        <v>1070000</v>
      </c>
      <c r="G1036" s="99">
        <f t="shared" si="595"/>
        <v>1070000</v>
      </c>
      <c r="H1036" s="99">
        <f t="shared" ref="H1036:W1036" si="622">+H1037</f>
        <v>0</v>
      </c>
      <c r="I1036" s="99">
        <f t="shared" si="622"/>
        <v>0</v>
      </c>
      <c r="J1036" s="99">
        <f t="shared" si="622"/>
        <v>0</v>
      </c>
      <c r="K1036" s="99">
        <f t="shared" si="622"/>
        <v>0</v>
      </c>
      <c r="L1036" s="99">
        <f t="shared" si="622"/>
        <v>0</v>
      </c>
      <c r="M1036" s="99">
        <f t="shared" si="622"/>
        <v>1070000</v>
      </c>
      <c r="N1036" s="99">
        <f t="shared" si="622"/>
        <v>0</v>
      </c>
      <c r="O1036" s="99">
        <f t="shared" si="622"/>
        <v>0</v>
      </c>
      <c r="P1036" s="99">
        <f t="shared" si="622"/>
        <v>0</v>
      </c>
      <c r="Q1036" s="99">
        <f t="shared" si="622"/>
        <v>0</v>
      </c>
      <c r="R1036" s="99">
        <f t="shared" si="622"/>
        <v>0</v>
      </c>
      <c r="S1036" s="99">
        <f t="shared" si="622"/>
        <v>0</v>
      </c>
      <c r="T1036" s="99">
        <f t="shared" si="622"/>
        <v>0</v>
      </c>
      <c r="U1036" s="99">
        <f t="shared" si="622"/>
        <v>0</v>
      </c>
      <c r="V1036" s="99">
        <f t="shared" si="622"/>
        <v>0</v>
      </c>
      <c r="W1036" s="100">
        <f t="shared" si="622"/>
        <v>1070000</v>
      </c>
      <c r="X1036" s="148"/>
      <c r="Y1036" s="148"/>
      <c r="Z1036" s="148"/>
      <c r="AA1036" s="148"/>
      <c r="AB1036" s="148"/>
      <c r="AC1036" s="148"/>
      <c r="AD1036" s="148"/>
      <c r="AE1036" s="148"/>
      <c r="AF1036" s="148"/>
      <c r="AG1036" s="148"/>
      <c r="AH1036" s="148"/>
      <c r="AI1036" s="148"/>
    </row>
    <row r="1037" spans="2:35" ht="12" hidden="1" customHeight="1" x14ac:dyDescent="0.2">
      <c r="B1037" s="96" t="s">
        <v>1507</v>
      </c>
      <c r="C1037" s="109" t="s">
        <v>1490</v>
      </c>
      <c r="D1037" s="98"/>
      <c r="E1037" s="99">
        <v>0</v>
      </c>
      <c r="F1037" s="99">
        <f t="shared" si="594"/>
        <v>1070000</v>
      </c>
      <c r="G1037" s="99">
        <f t="shared" si="595"/>
        <v>1070000</v>
      </c>
      <c r="H1037" s="99">
        <f t="shared" ref="H1037:U1037" si="623">+H1038+H1042+H1046</f>
        <v>0</v>
      </c>
      <c r="I1037" s="99">
        <f t="shared" si="623"/>
        <v>0</v>
      </c>
      <c r="J1037" s="99">
        <f t="shared" si="623"/>
        <v>0</v>
      </c>
      <c r="K1037" s="99">
        <f t="shared" si="623"/>
        <v>0</v>
      </c>
      <c r="L1037" s="99">
        <f t="shared" si="623"/>
        <v>0</v>
      </c>
      <c r="M1037" s="99">
        <f t="shared" si="623"/>
        <v>1070000</v>
      </c>
      <c r="N1037" s="99">
        <f t="shared" si="623"/>
        <v>0</v>
      </c>
      <c r="O1037" s="99">
        <f t="shared" si="623"/>
        <v>0</v>
      </c>
      <c r="P1037" s="99">
        <f t="shared" si="623"/>
        <v>0</v>
      </c>
      <c r="Q1037" s="99">
        <f t="shared" si="623"/>
        <v>0</v>
      </c>
      <c r="R1037" s="99">
        <f t="shared" si="623"/>
        <v>0</v>
      </c>
      <c r="S1037" s="99">
        <f t="shared" si="623"/>
        <v>0</v>
      </c>
      <c r="T1037" s="99">
        <f t="shared" si="623"/>
        <v>0</v>
      </c>
      <c r="U1037" s="99">
        <f t="shared" si="623"/>
        <v>0</v>
      </c>
      <c r="V1037" s="99">
        <f>+V1038+V1042+V1046</f>
        <v>0</v>
      </c>
      <c r="W1037" s="100">
        <f>+W1038+W1042+W1046</f>
        <v>1070000</v>
      </c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</row>
    <row r="1038" spans="2:35" ht="12" hidden="1" customHeight="1" x14ac:dyDescent="0.2">
      <c r="B1038" s="96" t="s">
        <v>1508</v>
      </c>
      <c r="C1038" s="97" t="s">
        <v>1509</v>
      </c>
      <c r="D1038" s="98"/>
      <c r="E1038" s="99">
        <v>0</v>
      </c>
      <c r="F1038" s="99">
        <f t="shared" si="594"/>
        <v>1070000</v>
      </c>
      <c r="G1038" s="99">
        <f t="shared" si="595"/>
        <v>1070000</v>
      </c>
      <c r="H1038" s="99">
        <f t="shared" ref="H1038:R1038" si="624">SUM(H1039:H1041)</f>
        <v>0</v>
      </c>
      <c r="I1038" s="99">
        <f t="shared" si="624"/>
        <v>0</v>
      </c>
      <c r="J1038" s="99">
        <f t="shared" si="624"/>
        <v>0</v>
      </c>
      <c r="K1038" s="99">
        <f t="shared" si="624"/>
        <v>0</v>
      </c>
      <c r="L1038" s="99">
        <f t="shared" si="624"/>
        <v>0</v>
      </c>
      <c r="M1038" s="99">
        <f t="shared" si="624"/>
        <v>1070000</v>
      </c>
      <c r="N1038" s="99">
        <f t="shared" si="624"/>
        <v>0</v>
      </c>
      <c r="O1038" s="99">
        <f t="shared" si="624"/>
        <v>0</v>
      </c>
      <c r="P1038" s="99">
        <f t="shared" si="624"/>
        <v>0</v>
      </c>
      <c r="Q1038" s="99">
        <f t="shared" si="624"/>
        <v>0</v>
      </c>
      <c r="R1038" s="99">
        <f t="shared" si="624"/>
        <v>0</v>
      </c>
      <c r="S1038" s="99">
        <f t="shared" ref="S1038:U1038" si="625">SUM(S1039:S1041)</f>
        <v>0</v>
      </c>
      <c r="T1038" s="99">
        <f t="shared" si="625"/>
        <v>0</v>
      </c>
      <c r="U1038" s="99">
        <f t="shared" si="625"/>
        <v>0</v>
      </c>
      <c r="V1038" s="99">
        <f>SUM(V1039:V1041)</f>
        <v>0</v>
      </c>
      <c r="W1038" s="100">
        <f>SUM(W1039:W1041)</f>
        <v>1070000</v>
      </c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</row>
    <row r="1039" spans="2:35" ht="12" hidden="1" customHeight="1" x14ac:dyDescent="0.2">
      <c r="B1039" s="111" t="s">
        <v>1510</v>
      </c>
      <c r="C1039" s="109" t="s">
        <v>1074</v>
      </c>
      <c r="D1039" s="98"/>
      <c r="E1039" s="99">
        <v>0</v>
      </c>
      <c r="F1039" s="99">
        <f t="shared" si="594"/>
        <v>235400</v>
      </c>
      <c r="G1039" s="99">
        <f t="shared" si="595"/>
        <v>235400</v>
      </c>
      <c r="H1039" s="99">
        <v>0</v>
      </c>
      <c r="I1039" s="99">
        <v>0</v>
      </c>
      <c r="J1039" s="99">
        <v>0</v>
      </c>
      <c r="K1039" s="99">
        <v>0</v>
      </c>
      <c r="L1039" s="99">
        <v>0</v>
      </c>
      <c r="M1039" s="99">
        <v>235400</v>
      </c>
      <c r="N1039" s="99">
        <v>0</v>
      </c>
      <c r="O1039" s="99">
        <v>0</v>
      </c>
      <c r="P1039" s="99">
        <v>0</v>
      </c>
      <c r="Q1039" s="99">
        <v>0</v>
      </c>
      <c r="R1039" s="99">
        <v>0</v>
      </c>
      <c r="S1039" s="99">
        <v>0</v>
      </c>
      <c r="T1039" s="99">
        <v>0</v>
      </c>
      <c r="U1039" s="99">
        <v>0</v>
      </c>
      <c r="V1039" s="99">
        <v>0</v>
      </c>
      <c r="W1039" s="100">
        <f t="shared" ref="W1039:W1041" si="626">SUM(H1039:V1039)</f>
        <v>235400</v>
      </c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</row>
    <row r="1040" spans="2:35" ht="12" hidden="1" customHeight="1" x14ac:dyDescent="0.2">
      <c r="B1040" s="111" t="s">
        <v>1511</v>
      </c>
      <c r="C1040" s="109" t="s">
        <v>1315</v>
      </c>
      <c r="D1040" s="98"/>
      <c r="E1040" s="99">
        <v>0</v>
      </c>
      <c r="F1040" s="99">
        <f t="shared" si="594"/>
        <v>791800</v>
      </c>
      <c r="G1040" s="99">
        <f t="shared" si="595"/>
        <v>791800</v>
      </c>
      <c r="H1040" s="99">
        <v>0</v>
      </c>
      <c r="I1040" s="99">
        <v>0</v>
      </c>
      <c r="J1040" s="99">
        <v>0</v>
      </c>
      <c r="K1040" s="99">
        <v>0</v>
      </c>
      <c r="L1040" s="99">
        <v>0</v>
      </c>
      <c r="M1040" s="99">
        <v>791800</v>
      </c>
      <c r="N1040" s="99">
        <v>0</v>
      </c>
      <c r="O1040" s="99">
        <v>0</v>
      </c>
      <c r="P1040" s="99">
        <v>0</v>
      </c>
      <c r="Q1040" s="99">
        <v>0</v>
      </c>
      <c r="R1040" s="99">
        <v>0</v>
      </c>
      <c r="S1040" s="99">
        <v>0</v>
      </c>
      <c r="T1040" s="99">
        <v>0</v>
      </c>
      <c r="U1040" s="99">
        <v>0</v>
      </c>
      <c r="V1040" s="99">
        <v>0</v>
      </c>
      <c r="W1040" s="100">
        <f t="shared" si="626"/>
        <v>791800</v>
      </c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</row>
    <row r="1041" spans="2:35" ht="12" hidden="1" customHeight="1" x14ac:dyDescent="0.2">
      <c r="B1041" s="111" t="s">
        <v>1512</v>
      </c>
      <c r="C1041" s="109" t="s">
        <v>1078</v>
      </c>
      <c r="D1041" s="98"/>
      <c r="E1041" s="99">
        <v>0</v>
      </c>
      <c r="F1041" s="99">
        <f t="shared" si="594"/>
        <v>42800</v>
      </c>
      <c r="G1041" s="99">
        <f t="shared" si="595"/>
        <v>42800</v>
      </c>
      <c r="H1041" s="99">
        <v>0</v>
      </c>
      <c r="I1041" s="99">
        <v>0</v>
      </c>
      <c r="J1041" s="99">
        <v>0</v>
      </c>
      <c r="K1041" s="99">
        <v>0</v>
      </c>
      <c r="L1041" s="99">
        <v>0</v>
      </c>
      <c r="M1041" s="99">
        <v>42800</v>
      </c>
      <c r="N1041" s="99">
        <v>0</v>
      </c>
      <c r="O1041" s="99">
        <v>0</v>
      </c>
      <c r="P1041" s="99">
        <v>0</v>
      </c>
      <c r="Q1041" s="99">
        <v>0</v>
      </c>
      <c r="R1041" s="99">
        <v>0</v>
      </c>
      <c r="S1041" s="99">
        <v>0</v>
      </c>
      <c r="T1041" s="99">
        <v>0</v>
      </c>
      <c r="U1041" s="99">
        <v>0</v>
      </c>
      <c r="V1041" s="99">
        <v>0</v>
      </c>
      <c r="W1041" s="100">
        <f t="shared" si="626"/>
        <v>42800</v>
      </c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</row>
    <row r="1042" spans="2:35" ht="21.75" customHeight="1" x14ac:dyDescent="0.2">
      <c r="B1042" s="96" t="s">
        <v>1513</v>
      </c>
      <c r="C1042" s="97" t="s">
        <v>1514</v>
      </c>
      <c r="D1042" s="98"/>
      <c r="E1042" s="99">
        <v>2794807</v>
      </c>
      <c r="F1042" s="99">
        <f t="shared" si="594"/>
        <v>-2794807</v>
      </c>
      <c r="G1042" s="99">
        <f t="shared" si="595"/>
        <v>0</v>
      </c>
      <c r="H1042" s="99">
        <f t="shared" ref="H1042:W1045" si="627">+H1043</f>
        <v>0</v>
      </c>
      <c r="I1042" s="99">
        <f t="shared" si="627"/>
        <v>0</v>
      </c>
      <c r="J1042" s="99">
        <f t="shared" si="627"/>
        <v>0</v>
      </c>
      <c r="K1042" s="99">
        <f t="shared" si="627"/>
        <v>0</v>
      </c>
      <c r="L1042" s="99">
        <f t="shared" si="627"/>
        <v>0</v>
      </c>
      <c r="M1042" s="99">
        <f t="shared" si="627"/>
        <v>0</v>
      </c>
      <c r="N1042" s="99">
        <f t="shared" si="627"/>
        <v>0</v>
      </c>
      <c r="O1042" s="99">
        <f t="shared" si="627"/>
        <v>0</v>
      </c>
      <c r="P1042" s="99">
        <f t="shared" si="627"/>
        <v>0</v>
      </c>
      <c r="Q1042" s="99">
        <f t="shared" si="627"/>
        <v>0</v>
      </c>
      <c r="R1042" s="99">
        <f t="shared" si="627"/>
        <v>0</v>
      </c>
      <c r="S1042" s="99">
        <f t="shared" si="627"/>
        <v>0</v>
      </c>
      <c r="T1042" s="99">
        <f t="shared" si="627"/>
        <v>0</v>
      </c>
      <c r="U1042" s="99">
        <f t="shared" si="627"/>
        <v>0</v>
      </c>
      <c r="V1042" s="99">
        <f t="shared" si="627"/>
        <v>0</v>
      </c>
      <c r="W1042" s="100">
        <f t="shared" si="627"/>
        <v>0</v>
      </c>
      <c r="X1042" s="101">
        <v>0</v>
      </c>
      <c r="Y1042" s="101">
        <v>0</v>
      </c>
      <c r="Z1042" s="101">
        <v>0</v>
      </c>
      <c r="AA1042" s="101">
        <v>0</v>
      </c>
      <c r="AB1042" s="101">
        <v>0</v>
      </c>
      <c r="AC1042" s="101">
        <v>0</v>
      </c>
      <c r="AD1042" s="101">
        <v>0</v>
      </c>
      <c r="AE1042" s="101">
        <v>0</v>
      </c>
      <c r="AF1042" s="101">
        <v>0</v>
      </c>
      <c r="AG1042" s="101">
        <v>0</v>
      </c>
      <c r="AH1042" s="101">
        <v>0</v>
      </c>
      <c r="AI1042" s="101">
        <v>0</v>
      </c>
    </row>
    <row r="1043" spans="2:35" s="116" customFormat="1" ht="12" hidden="1" customHeight="1" x14ac:dyDescent="0.2">
      <c r="B1043" s="103" t="s">
        <v>1515</v>
      </c>
      <c r="C1043" s="119" t="s">
        <v>1516</v>
      </c>
      <c r="D1043" s="105"/>
      <c r="E1043" s="120">
        <v>2794807</v>
      </c>
      <c r="F1043" s="120">
        <f t="shared" si="594"/>
        <v>-2794807</v>
      </c>
      <c r="G1043" s="120">
        <f t="shared" si="595"/>
        <v>0</v>
      </c>
      <c r="H1043" s="120">
        <f t="shared" si="627"/>
        <v>0</v>
      </c>
      <c r="I1043" s="120">
        <f t="shared" si="627"/>
        <v>0</v>
      </c>
      <c r="J1043" s="120">
        <f t="shared" si="627"/>
        <v>0</v>
      </c>
      <c r="K1043" s="120">
        <f t="shared" si="627"/>
        <v>0</v>
      </c>
      <c r="L1043" s="120">
        <f t="shared" si="627"/>
        <v>0</v>
      </c>
      <c r="M1043" s="120">
        <f t="shared" si="627"/>
        <v>0</v>
      </c>
      <c r="N1043" s="120">
        <f t="shared" si="627"/>
        <v>0</v>
      </c>
      <c r="O1043" s="120">
        <f t="shared" si="627"/>
        <v>0</v>
      </c>
      <c r="P1043" s="120">
        <f t="shared" si="627"/>
        <v>0</v>
      </c>
      <c r="Q1043" s="120">
        <f t="shared" si="627"/>
        <v>0</v>
      </c>
      <c r="R1043" s="120">
        <f t="shared" si="627"/>
        <v>0</v>
      </c>
      <c r="S1043" s="120">
        <f t="shared" si="627"/>
        <v>0</v>
      </c>
      <c r="T1043" s="120">
        <f t="shared" si="627"/>
        <v>0</v>
      </c>
      <c r="U1043" s="120">
        <f t="shared" si="627"/>
        <v>0</v>
      </c>
      <c r="V1043" s="120">
        <f t="shared" si="627"/>
        <v>0</v>
      </c>
      <c r="W1043" s="121">
        <f t="shared" si="627"/>
        <v>0</v>
      </c>
      <c r="X1043" s="115"/>
      <c r="Y1043" s="115"/>
      <c r="Z1043" s="115"/>
      <c r="AA1043" s="115"/>
      <c r="AB1043" s="115"/>
      <c r="AC1043" s="115"/>
      <c r="AD1043" s="115"/>
      <c r="AE1043" s="115"/>
      <c r="AF1043" s="115"/>
      <c r="AG1043" s="115"/>
      <c r="AH1043" s="115"/>
      <c r="AI1043" s="115"/>
    </row>
    <row r="1044" spans="2:35" ht="12" hidden="1" customHeight="1" x14ac:dyDescent="0.2">
      <c r="B1044" s="96" t="s">
        <v>1517</v>
      </c>
      <c r="C1044" s="122" t="s">
        <v>468</v>
      </c>
      <c r="D1044" s="98"/>
      <c r="E1044" s="123">
        <v>2794807</v>
      </c>
      <c r="F1044" s="123">
        <f t="shared" si="594"/>
        <v>-2794807</v>
      </c>
      <c r="G1044" s="123">
        <f t="shared" si="595"/>
        <v>0</v>
      </c>
      <c r="H1044" s="123">
        <f t="shared" si="627"/>
        <v>0</v>
      </c>
      <c r="I1044" s="123">
        <f t="shared" si="627"/>
        <v>0</v>
      </c>
      <c r="J1044" s="123">
        <f t="shared" si="627"/>
        <v>0</v>
      </c>
      <c r="K1044" s="123">
        <f t="shared" si="627"/>
        <v>0</v>
      </c>
      <c r="L1044" s="123">
        <f t="shared" si="627"/>
        <v>0</v>
      </c>
      <c r="M1044" s="123">
        <f t="shared" si="627"/>
        <v>0</v>
      </c>
      <c r="N1044" s="123">
        <f t="shared" si="627"/>
        <v>0</v>
      </c>
      <c r="O1044" s="123">
        <f t="shared" si="627"/>
        <v>0</v>
      </c>
      <c r="P1044" s="123">
        <f t="shared" si="627"/>
        <v>0</v>
      </c>
      <c r="Q1044" s="123">
        <f t="shared" si="627"/>
        <v>0</v>
      </c>
      <c r="R1044" s="123">
        <f t="shared" si="627"/>
        <v>0</v>
      </c>
      <c r="S1044" s="123">
        <f t="shared" si="627"/>
        <v>0</v>
      </c>
      <c r="T1044" s="123">
        <f t="shared" si="627"/>
        <v>0</v>
      </c>
      <c r="U1044" s="123">
        <f t="shared" si="627"/>
        <v>0</v>
      </c>
      <c r="V1044" s="123">
        <f t="shared" si="627"/>
        <v>0</v>
      </c>
      <c r="W1044" s="124">
        <f t="shared" si="627"/>
        <v>0</v>
      </c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</row>
    <row r="1045" spans="2:35" ht="12" hidden="1" customHeight="1" x14ac:dyDescent="0.2">
      <c r="B1045" s="96" t="s">
        <v>1518</v>
      </c>
      <c r="C1045" s="122" t="s">
        <v>1519</v>
      </c>
      <c r="D1045" s="98"/>
      <c r="E1045" s="123">
        <v>2794807</v>
      </c>
      <c r="F1045" s="123">
        <f t="shared" si="594"/>
        <v>-2794807</v>
      </c>
      <c r="G1045" s="123">
        <f t="shared" si="595"/>
        <v>0</v>
      </c>
      <c r="H1045" s="123">
        <f t="shared" si="627"/>
        <v>0</v>
      </c>
      <c r="I1045" s="123">
        <f t="shared" si="627"/>
        <v>0</v>
      </c>
      <c r="J1045" s="123">
        <f t="shared" si="627"/>
        <v>0</v>
      </c>
      <c r="K1045" s="123">
        <f t="shared" si="627"/>
        <v>0</v>
      </c>
      <c r="L1045" s="123">
        <f t="shared" si="627"/>
        <v>0</v>
      </c>
      <c r="M1045" s="123">
        <f t="shared" si="627"/>
        <v>0</v>
      </c>
      <c r="N1045" s="123">
        <f t="shared" si="627"/>
        <v>0</v>
      </c>
      <c r="O1045" s="123">
        <f t="shared" si="627"/>
        <v>0</v>
      </c>
      <c r="P1045" s="123">
        <f t="shared" si="627"/>
        <v>0</v>
      </c>
      <c r="Q1045" s="123">
        <f t="shared" si="627"/>
        <v>0</v>
      </c>
      <c r="R1045" s="123">
        <f t="shared" si="627"/>
        <v>0</v>
      </c>
      <c r="S1045" s="123">
        <f t="shared" si="627"/>
        <v>0</v>
      </c>
      <c r="T1045" s="123">
        <f t="shared" si="627"/>
        <v>0</v>
      </c>
      <c r="U1045" s="123">
        <f t="shared" si="627"/>
        <v>0</v>
      </c>
      <c r="V1045" s="123">
        <f t="shared" si="627"/>
        <v>0</v>
      </c>
      <c r="W1045" s="124">
        <f t="shared" si="627"/>
        <v>0</v>
      </c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</row>
    <row r="1046" spans="2:35" ht="12" hidden="1" customHeight="1" x14ac:dyDescent="0.2">
      <c r="B1046" s="111" t="s">
        <v>1520</v>
      </c>
      <c r="C1046" s="109" t="s">
        <v>299</v>
      </c>
      <c r="D1046" s="98"/>
      <c r="E1046" s="99">
        <v>2794807</v>
      </c>
      <c r="F1046" s="99">
        <f t="shared" si="594"/>
        <v>-2794807</v>
      </c>
      <c r="G1046" s="99">
        <f t="shared" si="595"/>
        <v>0</v>
      </c>
      <c r="H1046" s="99">
        <v>0</v>
      </c>
      <c r="I1046" s="99">
        <v>0</v>
      </c>
      <c r="J1046" s="99">
        <v>0</v>
      </c>
      <c r="K1046" s="99">
        <v>0</v>
      </c>
      <c r="L1046" s="99">
        <v>0</v>
      </c>
      <c r="M1046" s="99">
        <v>0</v>
      </c>
      <c r="N1046" s="99">
        <v>0</v>
      </c>
      <c r="O1046" s="99">
        <v>0</v>
      </c>
      <c r="P1046" s="99">
        <v>0</v>
      </c>
      <c r="Q1046" s="99">
        <v>0</v>
      </c>
      <c r="R1046" s="99">
        <v>0</v>
      </c>
      <c r="S1046" s="99">
        <v>0</v>
      </c>
      <c r="T1046" s="99">
        <v>0</v>
      </c>
      <c r="U1046" s="99">
        <v>0</v>
      </c>
      <c r="V1046" s="99">
        <v>0</v>
      </c>
      <c r="W1046" s="100">
        <f>SUM(H1046:V1046)</f>
        <v>0</v>
      </c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</row>
    <row r="1047" spans="2:35" ht="11.25" customHeight="1" x14ac:dyDescent="0.2">
      <c r="B1047" s="91" t="s">
        <v>1521</v>
      </c>
      <c r="C1047" s="92" t="s">
        <v>1522</v>
      </c>
      <c r="D1047" s="133"/>
      <c r="E1047" s="134">
        <v>0</v>
      </c>
      <c r="F1047" s="134">
        <f t="shared" si="594"/>
        <v>0</v>
      </c>
      <c r="G1047" s="134">
        <f t="shared" si="595"/>
        <v>0</v>
      </c>
      <c r="H1047" s="134">
        <f t="shared" ref="H1047:W1054" si="628">+H1048</f>
        <v>0</v>
      </c>
      <c r="I1047" s="134">
        <f t="shared" si="628"/>
        <v>0</v>
      </c>
      <c r="J1047" s="134">
        <f t="shared" si="628"/>
        <v>0</v>
      </c>
      <c r="K1047" s="134">
        <f t="shared" si="628"/>
        <v>0</v>
      </c>
      <c r="L1047" s="134">
        <f t="shared" si="628"/>
        <v>0</v>
      </c>
      <c r="M1047" s="134">
        <f t="shared" si="628"/>
        <v>0</v>
      </c>
      <c r="N1047" s="134">
        <f t="shared" si="628"/>
        <v>0</v>
      </c>
      <c r="O1047" s="134">
        <f t="shared" si="628"/>
        <v>0</v>
      </c>
      <c r="P1047" s="134">
        <f t="shared" si="628"/>
        <v>0</v>
      </c>
      <c r="Q1047" s="134">
        <f t="shared" si="628"/>
        <v>0</v>
      </c>
      <c r="R1047" s="134">
        <f t="shared" si="628"/>
        <v>0</v>
      </c>
      <c r="S1047" s="134">
        <f t="shared" si="628"/>
        <v>0</v>
      </c>
      <c r="T1047" s="134">
        <f t="shared" si="628"/>
        <v>0</v>
      </c>
      <c r="U1047" s="134">
        <f t="shared" si="628"/>
        <v>0</v>
      </c>
      <c r="V1047" s="134">
        <f t="shared" si="628"/>
        <v>0</v>
      </c>
      <c r="W1047" s="93">
        <f t="shared" si="628"/>
        <v>0</v>
      </c>
      <c r="X1047" s="95"/>
      <c r="Y1047" s="95"/>
      <c r="Z1047" s="95"/>
      <c r="AA1047" s="95"/>
      <c r="AB1047" s="95"/>
      <c r="AC1047" s="95"/>
      <c r="AD1047" s="95"/>
      <c r="AE1047" s="95"/>
      <c r="AF1047" s="95"/>
      <c r="AG1047" s="95"/>
      <c r="AH1047" s="95"/>
      <c r="AI1047" s="95"/>
    </row>
    <row r="1048" spans="2:35" ht="11.25" customHeight="1" x14ac:dyDescent="0.2">
      <c r="B1048" s="96" t="s">
        <v>1523</v>
      </c>
      <c r="C1048" s="109" t="s">
        <v>1524</v>
      </c>
      <c r="D1048" s="98"/>
      <c r="E1048" s="99">
        <v>0</v>
      </c>
      <c r="F1048" s="99">
        <f t="shared" si="594"/>
        <v>0</v>
      </c>
      <c r="G1048" s="99">
        <f t="shared" si="595"/>
        <v>0</v>
      </c>
      <c r="H1048" s="99">
        <f t="shared" si="628"/>
        <v>0</v>
      </c>
      <c r="I1048" s="99">
        <f t="shared" si="628"/>
        <v>0</v>
      </c>
      <c r="J1048" s="99">
        <f t="shared" si="628"/>
        <v>0</v>
      </c>
      <c r="K1048" s="99">
        <f t="shared" si="628"/>
        <v>0</v>
      </c>
      <c r="L1048" s="99">
        <f t="shared" si="628"/>
        <v>0</v>
      </c>
      <c r="M1048" s="99">
        <f t="shared" si="628"/>
        <v>0</v>
      </c>
      <c r="N1048" s="99">
        <f t="shared" si="628"/>
        <v>0</v>
      </c>
      <c r="O1048" s="99">
        <f t="shared" si="628"/>
        <v>0</v>
      </c>
      <c r="P1048" s="99">
        <f t="shared" si="628"/>
        <v>0</v>
      </c>
      <c r="Q1048" s="99">
        <f t="shared" si="628"/>
        <v>0</v>
      </c>
      <c r="R1048" s="99">
        <f t="shared" si="628"/>
        <v>0</v>
      </c>
      <c r="S1048" s="99">
        <f t="shared" si="628"/>
        <v>0</v>
      </c>
      <c r="T1048" s="99">
        <f t="shared" si="628"/>
        <v>0</v>
      </c>
      <c r="U1048" s="99">
        <f t="shared" si="628"/>
        <v>0</v>
      </c>
      <c r="V1048" s="99">
        <f t="shared" si="628"/>
        <v>0</v>
      </c>
      <c r="W1048" s="100">
        <f t="shared" si="628"/>
        <v>0</v>
      </c>
      <c r="X1048" s="101">
        <v>0</v>
      </c>
      <c r="Y1048" s="101">
        <v>0</v>
      </c>
      <c r="Z1048" s="101">
        <v>0</v>
      </c>
      <c r="AA1048" s="101">
        <v>0</v>
      </c>
      <c r="AB1048" s="101">
        <v>0</v>
      </c>
      <c r="AC1048" s="101">
        <v>0</v>
      </c>
      <c r="AD1048" s="101">
        <v>0</v>
      </c>
      <c r="AE1048" s="101">
        <v>0</v>
      </c>
      <c r="AF1048" s="101">
        <v>0</v>
      </c>
      <c r="AG1048" s="101">
        <v>0</v>
      </c>
      <c r="AH1048" s="101">
        <v>0</v>
      </c>
      <c r="AI1048" s="101">
        <v>0</v>
      </c>
    </row>
    <row r="1049" spans="2:35" s="116" customFormat="1" ht="12" hidden="1" customHeight="1" x14ac:dyDescent="0.2">
      <c r="B1049" s="103" t="s">
        <v>1525</v>
      </c>
      <c r="C1049" s="119" t="s">
        <v>1526</v>
      </c>
      <c r="D1049" s="105"/>
      <c r="E1049" s="120">
        <v>0</v>
      </c>
      <c r="F1049" s="120">
        <f t="shared" si="594"/>
        <v>0</v>
      </c>
      <c r="G1049" s="120">
        <f t="shared" si="595"/>
        <v>0</v>
      </c>
      <c r="H1049" s="120">
        <f t="shared" si="628"/>
        <v>0</v>
      </c>
      <c r="I1049" s="120">
        <f t="shared" si="628"/>
        <v>0</v>
      </c>
      <c r="J1049" s="120">
        <f t="shared" si="628"/>
        <v>0</v>
      </c>
      <c r="K1049" s="120">
        <f t="shared" si="628"/>
        <v>0</v>
      </c>
      <c r="L1049" s="120">
        <f t="shared" si="628"/>
        <v>0</v>
      </c>
      <c r="M1049" s="120">
        <f t="shared" si="628"/>
        <v>0</v>
      </c>
      <c r="N1049" s="120">
        <f t="shared" si="628"/>
        <v>0</v>
      </c>
      <c r="O1049" s="120">
        <f t="shared" si="628"/>
        <v>0</v>
      </c>
      <c r="P1049" s="120">
        <f t="shared" si="628"/>
        <v>0</v>
      </c>
      <c r="Q1049" s="120">
        <f t="shared" si="628"/>
        <v>0</v>
      </c>
      <c r="R1049" s="120">
        <f t="shared" si="628"/>
        <v>0</v>
      </c>
      <c r="S1049" s="120">
        <f t="shared" si="628"/>
        <v>0</v>
      </c>
      <c r="T1049" s="120">
        <f t="shared" si="628"/>
        <v>0</v>
      </c>
      <c r="U1049" s="120">
        <f t="shared" si="628"/>
        <v>0</v>
      </c>
      <c r="V1049" s="120">
        <f t="shared" si="628"/>
        <v>0</v>
      </c>
      <c r="W1049" s="121">
        <f t="shared" si="628"/>
        <v>0</v>
      </c>
      <c r="X1049" s="115"/>
      <c r="Y1049" s="115"/>
      <c r="Z1049" s="115"/>
      <c r="AA1049" s="115"/>
      <c r="AB1049" s="115"/>
      <c r="AC1049" s="115"/>
      <c r="AD1049" s="115"/>
      <c r="AE1049" s="115"/>
      <c r="AF1049" s="115"/>
      <c r="AG1049" s="115"/>
      <c r="AH1049" s="115"/>
      <c r="AI1049" s="115"/>
    </row>
    <row r="1050" spans="2:35" ht="12" hidden="1" customHeight="1" x14ac:dyDescent="0.2">
      <c r="B1050" s="96" t="s">
        <v>1527</v>
      </c>
      <c r="C1050" s="122" t="s">
        <v>64</v>
      </c>
      <c r="D1050" s="98"/>
      <c r="E1050" s="123">
        <v>0</v>
      </c>
      <c r="F1050" s="123">
        <f t="shared" si="594"/>
        <v>0</v>
      </c>
      <c r="G1050" s="123">
        <f t="shared" si="595"/>
        <v>0</v>
      </c>
      <c r="H1050" s="123">
        <f t="shared" si="628"/>
        <v>0</v>
      </c>
      <c r="I1050" s="123">
        <f t="shared" si="628"/>
        <v>0</v>
      </c>
      <c r="J1050" s="123">
        <f t="shared" si="628"/>
        <v>0</v>
      </c>
      <c r="K1050" s="123">
        <f t="shared" si="628"/>
        <v>0</v>
      </c>
      <c r="L1050" s="123">
        <f t="shared" si="628"/>
        <v>0</v>
      </c>
      <c r="M1050" s="123">
        <f t="shared" si="628"/>
        <v>0</v>
      </c>
      <c r="N1050" s="123">
        <f t="shared" si="628"/>
        <v>0</v>
      </c>
      <c r="O1050" s="123">
        <f t="shared" si="628"/>
        <v>0</v>
      </c>
      <c r="P1050" s="123">
        <f t="shared" si="628"/>
        <v>0</v>
      </c>
      <c r="Q1050" s="123">
        <f t="shared" si="628"/>
        <v>0</v>
      </c>
      <c r="R1050" s="123">
        <f t="shared" si="628"/>
        <v>0</v>
      </c>
      <c r="S1050" s="123">
        <f t="shared" si="628"/>
        <v>0</v>
      </c>
      <c r="T1050" s="123">
        <f t="shared" si="628"/>
        <v>0</v>
      </c>
      <c r="U1050" s="123">
        <f t="shared" si="628"/>
        <v>0</v>
      </c>
      <c r="V1050" s="123">
        <f t="shared" si="628"/>
        <v>0</v>
      </c>
      <c r="W1050" s="124">
        <f t="shared" si="628"/>
        <v>0</v>
      </c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</row>
    <row r="1051" spans="2:35" ht="12" hidden="1" customHeight="1" x14ac:dyDescent="0.2">
      <c r="B1051" s="111" t="s">
        <v>1528</v>
      </c>
      <c r="C1051" s="109" t="s">
        <v>1529</v>
      </c>
      <c r="D1051" s="98"/>
      <c r="E1051" s="99">
        <v>0</v>
      </c>
      <c r="F1051" s="99">
        <f t="shared" si="594"/>
        <v>0</v>
      </c>
      <c r="G1051" s="99">
        <f t="shared" si="595"/>
        <v>0</v>
      </c>
      <c r="H1051" s="99">
        <v>0</v>
      </c>
      <c r="I1051" s="99">
        <v>0</v>
      </c>
      <c r="J1051" s="99">
        <v>0</v>
      </c>
      <c r="K1051" s="99">
        <v>0</v>
      </c>
      <c r="L1051" s="99">
        <v>0</v>
      </c>
      <c r="M1051" s="99">
        <v>0</v>
      </c>
      <c r="N1051" s="99">
        <v>0</v>
      </c>
      <c r="O1051" s="99">
        <v>0</v>
      </c>
      <c r="P1051" s="99">
        <v>0</v>
      </c>
      <c r="Q1051" s="99">
        <v>0</v>
      </c>
      <c r="R1051" s="99">
        <v>0</v>
      </c>
      <c r="S1051" s="99">
        <v>0</v>
      </c>
      <c r="T1051" s="99">
        <v>0</v>
      </c>
      <c r="U1051" s="99">
        <v>0</v>
      </c>
      <c r="V1051" s="99">
        <v>0</v>
      </c>
      <c r="W1051" s="100">
        <f>SUM(H1051:V1051)</f>
        <v>0</v>
      </c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</row>
    <row r="1052" spans="2:35" ht="11.25" customHeight="1" x14ac:dyDescent="0.2">
      <c r="B1052" s="91" t="s">
        <v>1530</v>
      </c>
      <c r="C1052" s="92" t="s">
        <v>1531</v>
      </c>
      <c r="D1052" s="133"/>
      <c r="E1052" s="134">
        <v>0</v>
      </c>
      <c r="F1052" s="134">
        <f t="shared" si="594"/>
        <v>1021619.04</v>
      </c>
      <c r="G1052" s="134">
        <f t="shared" si="595"/>
        <v>1021619.04</v>
      </c>
      <c r="H1052" s="134">
        <f t="shared" ref="H1052:R1053" si="629">+H1053</f>
        <v>0</v>
      </c>
      <c r="I1052" s="134">
        <f t="shared" si="629"/>
        <v>0</v>
      </c>
      <c r="J1052" s="134">
        <f t="shared" si="629"/>
        <v>0</v>
      </c>
      <c r="K1052" s="134">
        <f t="shared" si="629"/>
        <v>0</v>
      </c>
      <c r="L1052" s="134">
        <f t="shared" si="629"/>
        <v>0</v>
      </c>
      <c r="M1052" s="134">
        <f t="shared" si="629"/>
        <v>1021619.04</v>
      </c>
      <c r="N1052" s="134">
        <f t="shared" si="629"/>
        <v>0</v>
      </c>
      <c r="O1052" s="134">
        <f t="shared" si="629"/>
        <v>0</v>
      </c>
      <c r="P1052" s="134">
        <f t="shared" si="629"/>
        <v>0</v>
      </c>
      <c r="Q1052" s="134">
        <f t="shared" si="629"/>
        <v>0</v>
      </c>
      <c r="R1052" s="134">
        <f t="shared" si="629"/>
        <v>0</v>
      </c>
      <c r="S1052" s="134">
        <f t="shared" si="628"/>
        <v>0</v>
      </c>
      <c r="T1052" s="134">
        <f t="shared" si="628"/>
        <v>0</v>
      </c>
      <c r="U1052" s="134">
        <f t="shared" si="628"/>
        <v>0</v>
      </c>
      <c r="V1052" s="134">
        <f t="shared" si="628"/>
        <v>0</v>
      </c>
      <c r="W1052" s="93">
        <f t="shared" si="628"/>
        <v>1021619.04</v>
      </c>
      <c r="X1052" s="95"/>
      <c r="Y1052" s="95"/>
      <c r="Z1052" s="95"/>
      <c r="AA1052" s="95"/>
      <c r="AB1052" s="95"/>
      <c r="AC1052" s="95"/>
      <c r="AD1052" s="95"/>
      <c r="AE1052" s="95"/>
      <c r="AF1052" s="95"/>
      <c r="AG1052" s="95"/>
      <c r="AH1052" s="95"/>
      <c r="AI1052" s="95"/>
    </row>
    <row r="1053" spans="2:35" ht="21" customHeight="1" x14ac:dyDescent="0.2">
      <c r="B1053" s="96" t="s">
        <v>1532</v>
      </c>
      <c r="C1053" s="97" t="s">
        <v>1533</v>
      </c>
      <c r="D1053" s="98"/>
      <c r="E1053" s="99">
        <v>0</v>
      </c>
      <c r="F1053" s="99">
        <f t="shared" si="594"/>
        <v>1021619.04</v>
      </c>
      <c r="G1053" s="99">
        <f t="shared" si="595"/>
        <v>1021619.04</v>
      </c>
      <c r="H1053" s="99">
        <f t="shared" si="629"/>
        <v>0</v>
      </c>
      <c r="I1053" s="99">
        <f t="shared" si="629"/>
        <v>0</v>
      </c>
      <c r="J1053" s="99">
        <f t="shared" si="629"/>
        <v>0</v>
      </c>
      <c r="K1053" s="99">
        <f t="shared" si="629"/>
        <v>0</v>
      </c>
      <c r="L1053" s="99">
        <f t="shared" si="629"/>
        <v>0</v>
      </c>
      <c r="M1053" s="99">
        <f t="shared" si="629"/>
        <v>1021619.04</v>
      </c>
      <c r="N1053" s="99">
        <f t="shared" si="629"/>
        <v>0</v>
      </c>
      <c r="O1053" s="99">
        <f t="shared" si="629"/>
        <v>0</v>
      </c>
      <c r="P1053" s="99">
        <f t="shared" si="629"/>
        <v>0</v>
      </c>
      <c r="Q1053" s="99">
        <f t="shared" si="629"/>
        <v>0</v>
      </c>
      <c r="R1053" s="99">
        <f t="shared" si="629"/>
        <v>0</v>
      </c>
      <c r="S1053" s="99">
        <f t="shared" si="628"/>
        <v>0</v>
      </c>
      <c r="T1053" s="99">
        <f t="shared" si="628"/>
        <v>0</v>
      </c>
      <c r="U1053" s="99">
        <f t="shared" si="628"/>
        <v>0</v>
      </c>
      <c r="V1053" s="99">
        <f t="shared" si="628"/>
        <v>0</v>
      </c>
      <c r="W1053" s="100">
        <f t="shared" si="628"/>
        <v>1021619.04</v>
      </c>
      <c r="X1053" s="101">
        <v>85134.92</v>
      </c>
      <c r="Y1053" s="101">
        <v>85134.92</v>
      </c>
      <c r="Z1053" s="101">
        <v>85134.92</v>
      </c>
      <c r="AA1053" s="101">
        <v>85134.92</v>
      </c>
      <c r="AB1053" s="101">
        <v>85134.92</v>
      </c>
      <c r="AC1053" s="101">
        <v>85134.92</v>
      </c>
      <c r="AD1053" s="101">
        <v>85134.92</v>
      </c>
      <c r="AE1053" s="101">
        <v>85134.92</v>
      </c>
      <c r="AF1053" s="101">
        <v>85134.92</v>
      </c>
      <c r="AG1053" s="101">
        <v>85134.92</v>
      </c>
      <c r="AH1053" s="101">
        <v>85134.92</v>
      </c>
      <c r="AI1053" s="101">
        <v>85134.92</v>
      </c>
    </row>
    <row r="1054" spans="2:35" s="116" customFormat="1" ht="18" hidden="1" customHeight="1" x14ac:dyDescent="0.2">
      <c r="B1054" s="151" t="s">
        <v>1534</v>
      </c>
      <c r="C1054" s="152" t="s">
        <v>1535</v>
      </c>
      <c r="D1054" s="152"/>
      <c r="E1054" s="153">
        <v>0</v>
      </c>
      <c r="F1054" s="153">
        <f t="shared" si="594"/>
        <v>1021619.04</v>
      </c>
      <c r="G1054" s="153">
        <f t="shared" si="595"/>
        <v>1021619.04</v>
      </c>
      <c r="H1054" s="153">
        <f>+H1055</f>
        <v>0</v>
      </c>
      <c r="I1054" s="153">
        <f>+I1055</f>
        <v>0</v>
      </c>
      <c r="J1054" s="153">
        <f>+J1055</f>
        <v>0</v>
      </c>
      <c r="K1054" s="153">
        <f>+K1055</f>
        <v>0</v>
      </c>
      <c r="L1054" s="153">
        <f>+L1055</f>
        <v>0</v>
      </c>
      <c r="M1054" s="153">
        <v>1021619.04</v>
      </c>
      <c r="N1054" s="153">
        <f>+N1055</f>
        <v>0</v>
      </c>
      <c r="O1054" s="153">
        <f>+O1055</f>
        <v>0</v>
      </c>
      <c r="P1054" s="153">
        <f>+P1055</f>
        <v>0</v>
      </c>
      <c r="Q1054" s="153">
        <f>+Q1055</f>
        <v>0</v>
      </c>
      <c r="R1054" s="153">
        <f>+R1055</f>
        <v>0</v>
      </c>
      <c r="S1054" s="153">
        <f t="shared" si="628"/>
        <v>0</v>
      </c>
      <c r="T1054" s="153">
        <f t="shared" si="628"/>
        <v>0</v>
      </c>
      <c r="U1054" s="153">
        <f t="shared" si="628"/>
        <v>0</v>
      </c>
      <c r="V1054" s="153">
        <f t="shared" si="628"/>
        <v>0</v>
      </c>
      <c r="W1054" s="154">
        <f>SUM(H1054:V1054)</f>
        <v>1021619.04</v>
      </c>
    </row>
    <row r="1055" spans="2:35" x14ac:dyDescent="0.2">
      <c r="C1055" s="155"/>
      <c r="D1055" s="156"/>
      <c r="E1055" s="156"/>
      <c r="F1055" s="156"/>
      <c r="G1055" s="156"/>
      <c r="H1055" s="156"/>
      <c r="I1055" s="156"/>
      <c r="J1055" s="156"/>
      <c r="K1055" s="156"/>
      <c r="L1055" s="156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157"/>
    </row>
    <row r="1056" spans="2:35" x14ac:dyDescent="0.2">
      <c r="M1056" s="159"/>
    </row>
  </sheetData>
  <autoFilter ref="W10:AI1054"/>
  <mergeCells count="28">
    <mergeCell ref="U7:U8"/>
    <mergeCell ref="V7:V8"/>
    <mergeCell ref="W7:W9"/>
    <mergeCell ref="B10:C10"/>
    <mergeCell ref="B11:C11"/>
    <mergeCell ref="C1054:D1054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B2:W2"/>
    <mergeCell ref="B3:W3"/>
    <mergeCell ref="B4:I4"/>
    <mergeCell ref="B5:I5"/>
    <mergeCell ref="B7:B9"/>
    <mergeCell ref="C7:D9"/>
    <mergeCell ref="E7:E9"/>
    <mergeCell ref="F7:F9"/>
    <mergeCell ref="G7:G9"/>
    <mergeCell ref="H7:H8"/>
  </mergeCells>
  <printOptions horizontalCentered="1"/>
  <pageMargins left="0.78740157480314965" right="0.78740157480314965" top="0.39370078740157483" bottom="0.39370078740157483" header="0" footer="0"/>
  <pageSetup scale="61" fitToHeight="34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mensual</vt:lpstr>
      <vt:lpstr>'base mensual'!Área_de_impresión</vt:lpstr>
      <vt:lpstr>'base mensual'!Títulos_a_imprimir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2021-02-25T18:03:41Z</dcterms:created>
  <dcterms:modified xsi:type="dcterms:W3CDTF">2021-02-25T18:04:20Z</dcterms:modified>
</cp:coreProperties>
</file>